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esktop\IZVRŠENJE\"/>
    </mc:Choice>
  </mc:AlternateContent>
  <bookViews>
    <workbookView xWindow="0" yWindow="0" windowWidth="28800" windowHeight="12300" activeTab="1"/>
  </bookViews>
  <sheets>
    <sheet name="SAŽETAK" sheetId="6" r:id="rId1"/>
    <sheet name="Račun prihoda i rashoda" sheetId="1" r:id="rId2"/>
    <sheet name="Rashodi prema izvorima financir" sheetId="2" r:id="rId3"/>
    <sheet name="Rashodi prema funkcijskoj klasi" sheetId="3" r:id="rId4"/>
    <sheet name="Izvještaj po programskoj klasif" sheetId="5" r:id="rId5"/>
    <sheet name="Rashodi po izvorima i programim" sheetId="10" r:id="rId6"/>
    <sheet name="Račun financiranja" sheetId="8" r:id="rId7"/>
  </sheets>
  <definedNames>
    <definedName name="_xlnm.Print_Titles" localSheetId="5">'Rashodi po izvorima i programim'!#REF!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4" i="1" l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80" i="1"/>
  <c r="G81" i="1"/>
  <c r="G82" i="1"/>
  <c r="G83" i="1"/>
  <c r="G84" i="1"/>
  <c r="G85" i="1"/>
  <c r="G86" i="1"/>
  <c r="G87" i="1"/>
  <c r="G89" i="1"/>
  <c r="G90" i="1"/>
  <c r="G91" i="1"/>
  <c r="G93" i="1"/>
  <c r="G94" i="1"/>
  <c r="G95" i="1"/>
  <c r="G96" i="1"/>
  <c r="G99" i="1"/>
  <c r="G100" i="1"/>
  <c r="G101" i="1"/>
  <c r="G102" i="1"/>
  <c r="G103" i="1"/>
  <c r="G105" i="1"/>
  <c r="G106" i="1"/>
  <c r="G110" i="1"/>
  <c r="G111" i="1"/>
  <c r="G112" i="1"/>
  <c r="G114" i="1"/>
  <c r="G115" i="1"/>
  <c r="G118" i="1"/>
  <c r="G119" i="1"/>
  <c r="G120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4" i="1"/>
  <c r="H15" i="1"/>
  <c r="H16" i="1"/>
  <c r="H17" i="1"/>
  <c r="H18" i="1"/>
  <c r="H19" i="1"/>
  <c r="H20" i="1"/>
  <c r="H21" i="1"/>
  <c r="H22" i="1"/>
  <c r="H23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G14" i="1"/>
  <c r="G17" i="1"/>
  <c r="G18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12" i="1" l="1"/>
  <c r="H12" i="1"/>
  <c r="G13" i="1"/>
  <c r="H36" i="2"/>
  <c r="H37" i="2"/>
  <c r="H39" i="2"/>
  <c r="H40" i="2"/>
  <c r="H44" i="2"/>
  <c r="H45" i="2"/>
  <c r="H48" i="2"/>
  <c r="H50" i="2"/>
  <c r="H51" i="2"/>
  <c r="H55" i="2"/>
  <c r="G37" i="2"/>
  <c r="G38" i="2"/>
  <c r="G39" i="2"/>
  <c r="G41" i="2"/>
  <c r="G46" i="2"/>
  <c r="G47" i="2"/>
  <c r="G49" i="2"/>
  <c r="G53" i="2"/>
  <c r="G54" i="2"/>
  <c r="G55" i="2"/>
  <c r="G56" i="2"/>
  <c r="H10" i="2"/>
  <c r="H12" i="2"/>
  <c r="H13" i="2"/>
  <c r="H15" i="2"/>
  <c r="H16" i="2"/>
  <c r="H17" i="2"/>
  <c r="H18" i="2"/>
  <c r="H21" i="2"/>
  <c r="H23" i="2"/>
  <c r="H24" i="2"/>
  <c r="H28" i="2"/>
  <c r="H9" i="2"/>
  <c r="G11" i="2"/>
  <c r="G12" i="2"/>
  <c r="G14" i="2"/>
  <c r="G19" i="2"/>
  <c r="G20" i="2"/>
  <c r="G26" i="2"/>
  <c r="G27" i="2"/>
  <c r="G28" i="2"/>
  <c r="G29" i="2"/>
  <c r="G10" i="2"/>
  <c r="E35" i="2"/>
  <c r="F35" i="2"/>
  <c r="D35" i="2"/>
  <c r="E8" i="2"/>
  <c r="F8" i="2"/>
  <c r="D8" i="2"/>
  <c r="N133" i="10" l="1"/>
  <c r="N132" i="10"/>
  <c r="N131" i="10"/>
  <c r="N130" i="10"/>
  <c r="N119" i="10"/>
  <c r="N108" i="10"/>
  <c r="N25" i="10"/>
  <c r="N24" i="10"/>
  <c r="N22" i="10"/>
  <c r="N21" i="10"/>
  <c r="K6" i="10"/>
  <c r="K7" i="10"/>
  <c r="K50" i="10"/>
  <c r="I6" i="10"/>
  <c r="I50" i="10"/>
  <c r="I7" i="10"/>
  <c r="K216" i="10"/>
  <c r="I216" i="10"/>
  <c r="K239" i="10"/>
  <c r="I239" i="10"/>
  <c r="N240" i="10"/>
  <c r="K231" i="10"/>
  <c r="I231" i="10"/>
  <c r="I229" i="10"/>
  <c r="K219" i="10"/>
  <c r="I219" i="10"/>
  <c r="K217" i="10"/>
  <c r="I217" i="10"/>
  <c r="K214" i="10"/>
  <c r="I214" i="10"/>
  <c r="N213" i="10"/>
  <c r="K212" i="10"/>
  <c r="I212" i="10"/>
  <c r="K209" i="10"/>
  <c r="K207" i="10"/>
  <c r="K206" i="10" s="1"/>
  <c r="I209" i="10"/>
  <c r="I207" i="10"/>
  <c r="N208" i="10"/>
  <c r="K196" i="10"/>
  <c r="I196" i="10"/>
  <c r="N204" i="10"/>
  <c r="N203" i="10"/>
  <c r="N202" i="10"/>
  <c r="N201" i="10"/>
  <c r="N200" i="10"/>
  <c r="N199" i="10"/>
  <c r="N198" i="10"/>
  <c r="N197" i="10"/>
  <c r="K186" i="10"/>
  <c r="I186" i="10"/>
  <c r="K176" i="10"/>
  <c r="I176" i="10"/>
  <c r="K211" i="10" l="1"/>
  <c r="I206" i="10"/>
  <c r="K175" i="10"/>
  <c r="I211" i="10"/>
  <c r="I175" i="10"/>
  <c r="N214" i="10"/>
  <c r="N212" i="10"/>
  <c r="N209" i="10"/>
  <c r="N207" i="10"/>
  <c r="N196" i="10"/>
  <c r="N176" i="10"/>
  <c r="K163" i="10"/>
  <c r="I163" i="10"/>
  <c r="N168" i="10"/>
  <c r="K147" i="10"/>
  <c r="I147" i="10"/>
  <c r="K139" i="10"/>
  <c r="I139" i="10"/>
  <c r="N142" i="10"/>
  <c r="K127" i="10"/>
  <c r="I127" i="10"/>
  <c r="K121" i="10"/>
  <c r="I121" i="10"/>
  <c r="K117" i="10"/>
  <c r="I117" i="10"/>
  <c r="N120" i="10"/>
  <c r="K100" i="10"/>
  <c r="I100" i="10"/>
  <c r="N101" i="10"/>
  <c r="K51" i="10"/>
  <c r="I51" i="10"/>
  <c r="I31" i="10"/>
  <c r="K32" i="10"/>
  <c r="K31" i="10" s="1"/>
  <c r="C111" i="5"/>
  <c r="D109" i="5"/>
  <c r="C109" i="5"/>
  <c r="E98" i="5"/>
  <c r="C99" i="5"/>
  <c r="E108" i="5"/>
  <c r="C96" i="5"/>
  <c r="E97" i="5"/>
  <c r="D96" i="5"/>
  <c r="C32" i="5"/>
  <c r="E93" i="5"/>
  <c r="E88" i="5"/>
  <c r="C7" i="5"/>
  <c r="E25" i="5"/>
  <c r="E22" i="5"/>
  <c r="E21" i="5"/>
  <c r="E19" i="5"/>
  <c r="C113" i="5"/>
  <c r="C26" i="5"/>
  <c r="N127" i="10" l="1"/>
  <c r="E96" i="5"/>
  <c r="G51" i="1"/>
  <c r="H50" i="1"/>
  <c r="J14" i="6" l="1"/>
  <c r="J13" i="6"/>
  <c r="J10" i="6"/>
  <c r="I13" i="6"/>
  <c r="I10" i="6"/>
  <c r="H8" i="2"/>
  <c r="G8" i="2"/>
  <c r="H13" i="1"/>
  <c r="N6" i="10" l="1"/>
  <c r="N7" i="10"/>
  <c r="N8" i="10"/>
  <c r="N9" i="10"/>
  <c r="N10" i="10"/>
  <c r="N11" i="10"/>
  <c r="N12" i="10"/>
  <c r="N13" i="10"/>
  <c r="N14" i="10"/>
  <c r="N15" i="10"/>
  <c r="N16" i="10"/>
  <c r="N17" i="10"/>
  <c r="N18" i="10"/>
  <c r="N19" i="10"/>
  <c r="N20" i="10"/>
  <c r="N23" i="10"/>
  <c r="N26" i="10"/>
  <c r="N27" i="10"/>
  <c r="N28" i="10"/>
  <c r="N29" i="10"/>
  <c r="N30" i="10"/>
  <c r="N31" i="10"/>
  <c r="N32" i="10"/>
  <c r="N33" i="10"/>
  <c r="N34" i="10"/>
  <c r="N35" i="10"/>
  <c r="N36" i="10"/>
  <c r="N37" i="10"/>
  <c r="N38" i="10"/>
  <c r="N39" i="10"/>
  <c r="N40" i="10"/>
  <c r="N41" i="10"/>
  <c r="N42" i="10"/>
  <c r="N43" i="10"/>
  <c r="N44" i="10"/>
  <c r="N45" i="10"/>
  <c r="N46" i="10"/>
  <c r="N47" i="10"/>
  <c r="N48" i="10"/>
  <c r="N49" i="10"/>
  <c r="N50" i="10"/>
  <c r="N51" i="10"/>
  <c r="N52" i="10"/>
  <c r="N53" i="10"/>
  <c r="N54" i="10"/>
  <c r="N55" i="10"/>
  <c r="N56" i="10"/>
  <c r="N57" i="10"/>
  <c r="N58" i="10"/>
  <c r="N59" i="10"/>
  <c r="N60" i="10"/>
  <c r="N61" i="10"/>
  <c r="N62" i="10"/>
  <c r="N63" i="10"/>
  <c r="N64" i="10"/>
  <c r="N65" i="10"/>
  <c r="N66" i="10"/>
  <c r="N67" i="10"/>
  <c r="N68" i="10"/>
  <c r="N69" i="10"/>
  <c r="N70" i="10"/>
  <c r="N71" i="10"/>
  <c r="N72" i="10"/>
  <c r="N73" i="10"/>
  <c r="N74" i="10"/>
  <c r="N75" i="10"/>
  <c r="N76" i="10"/>
  <c r="N77" i="10"/>
  <c r="N78" i="10"/>
  <c r="N79" i="10"/>
  <c r="N80" i="10"/>
  <c r="N81" i="10"/>
  <c r="N82" i="10"/>
  <c r="N83" i="10"/>
  <c r="N84" i="10"/>
  <c r="N85" i="10"/>
  <c r="N86" i="10"/>
  <c r="N87" i="10"/>
  <c r="N88" i="10"/>
  <c r="N89" i="10"/>
  <c r="N90" i="10"/>
  <c r="N91" i="10"/>
  <c r="N92" i="10"/>
  <c r="N93" i="10"/>
  <c r="N94" i="10"/>
  <c r="N95" i="10"/>
  <c r="N96" i="10"/>
  <c r="N97" i="10"/>
  <c r="N100" i="10"/>
  <c r="N106" i="10"/>
  <c r="N107" i="10"/>
  <c r="N109" i="10"/>
  <c r="N110" i="10"/>
  <c r="N111" i="10"/>
  <c r="N112" i="10"/>
  <c r="N113" i="10"/>
  <c r="N114" i="10"/>
  <c r="N115" i="10"/>
  <c r="N116" i="10"/>
  <c r="N117" i="10"/>
  <c r="N118" i="10"/>
  <c r="N121" i="10"/>
  <c r="N122" i="10"/>
  <c r="N123" i="10"/>
  <c r="N124" i="10"/>
  <c r="N125" i="10"/>
  <c r="N126" i="10"/>
  <c r="N134" i="10"/>
  <c r="N135" i="10"/>
  <c r="N136" i="10"/>
  <c r="N137" i="10"/>
  <c r="N138" i="10"/>
  <c r="N139" i="10"/>
  <c r="N140" i="10"/>
  <c r="N143" i="10"/>
  <c r="N144" i="10"/>
  <c r="N147" i="10"/>
  <c r="N148" i="10"/>
  <c r="N149" i="10"/>
  <c r="N150" i="10"/>
  <c r="N151" i="10"/>
  <c r="N152" i="10"/>
  <c r="N153" i="10"/>
  <c r="N154" i="10"/>
  <c r="N155" i="10"/>
  <c r="N156" i="10"/>
  <c r="N157" i="10"/>
  <c r="N158" i="10"/>
  <c r="N159" i="10"/>
  <c r="N160" i="10"/>
  <c r="N161" i="10"/>
  <c r="N162" i="10"/>
  <c r="N163" i="10"/>
  <c r="N164" i="10"/>
  <c r="N165" i="10"/>
  <c r="N166" i="10"/>
  <c r="N167" i="10"/>
  <c r="N169" i="10"/>
  <c r="N170" i="10"/>
  <c r="N171" i="10"/>
  <c r="N172" i="10"/>
  <c r="N173" i="10"/>
  <c r="N174" i="10"/>
  <c r="N175" i="10"/>
  <c r="N177" i="10"/>
  <c r="N178" i="10"/>
  <c r="N179" i="10"/>
  <c r="N180" i="10"/>
  <c r="N181" i="10"/>
  <c r="N182" i="10"/>
  <c r="N183" i="10"/>
  <c r="N184" i="10"/>
  <c r="N186" i="10"/>
  <c r="N187" i="10"/>
  <c r="N188" i="10"/>
  <c r="N189" i="10"/>
  <c r="N190" i="10"/>
  <c r="N191" i="10"/>
  <c r="N192" i="10"/>
  <c r="N193" i="10"/>
  <c r="N194" i="10"/>
  <c r="N206" i="10"/>
  <c r="N210" i="10"/>
  <c r="N211" i="10"/>
  <c r="N215" i="10"/>
  <c r="N216" i="10"/>
  <c r="N217" i="10"/>
  <c r="N218" i="10"/>
  <c r="N219" i="10"/>
  <c r="N220" i="10"/>
  <c r="N221" i="10"/>
  <c r="N222" i="10"/>
  <c r="N223" i="10"/>
  <c r="N224" i="10"/>
  <c r="N225" i="10"/>
  <c r="N226" i="10"/>
  <c r="N227" i="10"/>
  <c r="N228" i="10"/>
  <c r="N229" i="10"/>
  <c r="N230" i="10"/>
  <c r="N231" i="10"/>
  <c r="N232" i="10"/>
  <c r="N233" i="10"/>
  <c r="N234" i="10"/>
  <c r="N235" i="10"/>
  <c r="N236" i="10"/>
  <c r="N237" i="10"/>
  <c r="N238" i="10"/>
  <c r="N239" i="10"/>
  <c r="N241" i="10"/>
  <c r="N242" i="10"/>
  <c r="E115" i="5"/>
  <c r="E116" i="5"/>
  <c r="E117" i="5"/>
  <c r="E118" i="5"/>
  <c r="E119" i="5"/>
  <c r="E120" i="5"/>
  <c r="E121" i="5"/>
  <c r="E122" i="5"/>
  <c r="E114" i="5"/>
  <c r="E112" i="5"/>
  <c r="E111" i="5"/>
  <c r="E110" i="5"/>
  <c r="E109" i="5"/>
  <c r="E101" i="5"/>
  <c r="E102" i="5"/>
  <c r="E103" i="5"/>
  <c r="E104" i="5"/>
  <c r="E105" i="5"/>
  <c r="E106" i="5"/>
  <c r="E107" i="5"/>
  <c r="E100" i="5"/>
  <c r="E95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9" i="5"/>
  <c r="E90" i="5"/>
  <c r="E91" i="5"/>
  <c r="E92" i="5"/>
  <c r="E33" i="5"/>
  <c r="E28" i="5"/>
  <c r="E29" i="5"/>
  <c r="E30" i="5"/>
  <c r="E31" i="5"/>
  <c r="E27" i="5"/>
  <c r="E9" i="5"/>
  <c r="E10" i="5"/>
  <c r="E11" i="5"/>
  <c r="E12" i="5"/>
  <c r="E13" i="5"/>
  <c r="E14" i="5"/>
  <c r="E15" i="5"/>
  <c r="E16" i="5"/>
  <c r="E17" i="5"/>
  <c r="E18" i="5"/>
  <c r="E20" i="5"/>
  <c r="E23" i="5"/>
  <c r="E24" i="5"/>
  <c r="E8" i="5"/>
  <c r="H7" i="3"/>
  <c r="G7" i="3"/>
  <c r="H8" i="3" l="1"/>
  <c r="H9" i="3"/>
  <c r="H35" i="2"/>
  <c r="G35" i="2"/>
  <c r="G41" i="1"/>
  <c r="G44" i="1"/>
  <c r="H53" i="1"/>
  <c r="H44" i="1"/>
  <c r="D99" i="5" l="1"/>
  <c r="D7" i="5"/>
  <c r="E7" i="5" s="1"/>
  <c r="D26" i="5"/>
  <c r="E26" i="5" s="1"/>
  <c r="E99" i="5" l="1"/>
  <c r="C94" i="5"/>
  <c r="C6" i="5" s="1"/>
  <c r="I14" i="6"/>
  <c r="G8" i="3" l="1"/>
  <c r="G9" i="3"/>
  <c r="G53" i="1"/>
  <c r="H15" i="6" l="1"/>
  <c r="H12" i="6"/>
  <c r="I12" i="6" s="1"/>
  <c r="G12" i="6"/>
  <c r="G15" i="6"/>
  <c r="J15" i="6" l="1"/>
  <c r="G16" i="6"/>
  <c r="J12" i="6"/>
  <c r="I15" i="6"/>
  <c r="H16" i="6"/>
  <c r="I16" i="6" s="1"/>
  <c r="D113" i="5"/>
  <c r="E113" i="5" s="1"/>
  <c r="D94" i="5"/>
  <c r="E94" i="5" s="1"/>
  <c r="D32" i="5"/>
  <c r="J16" i="6" l="1"/>
  <c r="E32" i="5"/>
  <c r="D6" i="5"/>
  <c r="E6" i="5" s="1"/>
</calcChain>
</file>

<file path=xl/sharedStrings.xml><?xml version="1.0" encoding="utf-8"?>
<sst xmlns="http://schemas.openxmlformats.org/spreadsheetml/2006/main" count="1062" uniqueCount="573">
  <si>
    <t>6</t>
  </si>
  <si>
    <t>Prihodi poslovanja</t>
  </si>
  <si>
    <t>63</t>
  </si>
  <si>
    <t>Pomoći iz inozemstva i od subjekata unutar općeg proračuna</t>
  </si>
  <si>
    <t>634</t>
  </si>
  <si>
    <t>Pomoći od izvanproračunskih korisnika</t>
  </si>
  <si>
    <t>6341</t>
  </si>
  <si>
    <t>Tekuće pomoći od izvanproračunskih korisnika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</si>
  <si>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</si>
  <si>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</si>
  <si>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</si>
  <si>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</si>
  <si>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</si>
  <si>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</si>
  <si>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</si>
  <si>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temeljem prijenosa EU sredstava</t>
  </si>
  <si>
    <t>6381</t>
  </si>
  <si>
    <t>Tekuće pomoći temeljem prijenosa EU sredstava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</si>
  <si>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</si>
  <si>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</si>
  <si>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</si>
  <si>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</si>
  <si>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</si>
  <si>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</si>
  <si>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66</t>
  </si>
  <si>
    <t>Prihodi od prodaje proizvoda i robe te pruženih usluga, prihodi od donacija i povrati po protestira</t>
  </si>
  <si>
    <t>661</t>
  </si>
  <si>
    <t>Prihodi od prodaje proizvoda i robe te pruženih usluga</t>
  </si>
  <si>
    <t>6615</t>
  </si>
  <si>
    <t>Prihodi od pruženih usluga</t>
  </si>
  <si>
    <t>663</t>
  </si>
  <si>
    <t>Donacije od pravnih i fizičkih osoba izvan općeg proračuna i povrat donacija po protestiranim jamst</t>
  </si>
  <si>
    <t>6631</t>
  </si>
  <si>
    <t>Tekuće donacije</t>
  </si>
  <si>
    <t>68</t>
  </si>
  <si>
    <t>Kazne, upravne mjere i ostali prihodi</t>
  </si>
  <si>
    <t>683</t>
  </si>
  <si>
    <t>Ostali prihodi</t>
  </si>
  <si>
    <t>6831</t>
  </si>
  <si>
    <t>9</t>
  </si>
  <si>
    <t>Vlastiti izvori</t>
  </si>
  <si>
    <t>92</t>
  </si>
  <si>
    <t>Rezultat poslovanja</t>
  </si>
  <si>
    <t>922</t>
  </si>
  <si>
    <t>Višak/manjak prihoda</t>
  </si>
  <si>
    <t>9221</t>
  </si>
  <si>
    <t>Višak prihoda</t>
  </si>
  <si>
    <t>Indeks</t>
  </si>
  <si>
    <t>BROJČANA OZNAKA I NAZIV</t>
  </si>
  <si>
    <t>UKUPNI PRIHODI</t>
  </si>
  <si>
    <t>3</t>
  </si>
  <si>
    <t>31</t>
  </si>
  <si>
    <t>311</t>
  </si>
  <si>
    <t>3111</t>
  </si>
  <si>
    <t>3113</t>
  </si>
  <si>
    <t>3114</t>
  </si>
  <si>
    <t>312</t>
  </si>
  <si>
    <t>3121</t>
  </si>
  <si>
    <t>313</t>
  </si>
  <si>
    <t>3132</t>
  </si>
  <si>
    <t>32</t>
  </si>
  <si>
    <t>321</t>
  </si>
  <si>
    <t>3211</t>
  </si>
  <si>
    <t>3212</t>
  </si>
  <si>
    <t>3213</t>
  </si>
  <si>
    <t>3214</t>
  </si>
  <si>
    <t>322</t>
  </si>
  <si>
    <t>3221</t>
  </si>
  <si>
    <t>3222</t>
  </si>
  <si>
    <t>3223</t>
  </si>
  <si>
    <t>3224</t>
  </si>
  <si>
    <t>3225</t>
  </si>
  <si>
    <t>3227</t>
  </si>
  <si>
    <t>323</t>
  </si>
  <si>
    <t>3231</t>
  </si>
  <si>
    <t>3232</t>
  </si>
  <si>
    <t>3233</t>
  </si>
  <si>
    <t>3234</t>
  </si>
  <si>
    <t>Rashodi poslovanja</t>
  </si>
  <si>
    <t>Rashodi za zaposlene</t>
  </si>
  <si>
    <t>Plaće (Bruto)</t>
  </si>
  <si>
    <t>Plaće za redovan rad</t>
  </si>
  <si>
    <t>Plaće za prekovremeni rad</t>
  </si>
  <si>
    <t>Plaće za posebne uvjete rada</t>
  </si>
  <si>
    <t>Ostali rashodi za zaposlene</t>
  </si>
  <si>
    <t>Doprinosi na plaće</t>
  </si>
  <si>
    <t>Doprinosi za obvezno zdravstveno osiguranje</t>
  </si>
  <si>
    <t>Materijalni rashodi</t>
  </si>
  <si>
    <t>Naknade troškova zaposlenima</t>
  </si>
  <si>
    <t>Službena putovanja</t>
  </si>
  <si>
    <t>Naknade za prijevoz, za rad na terenu i odvojeni život</t>
  </si>
  <si>
    <t>Stručno usavršavanje zaposlenika</t>
  </si>
  <si>
    <t>Ostale naknade troškova zaposlenima</t>
  </si>
  <si>
    <t>Rashodi za materijal i energiju</t>
  </si>
  <si>
    <t>Uredski materijal i ostali materijalni rashodi</t>
  </si>
  <si>
    <t>Materijal i sirovine</t>
  </si>
  <si>
    <t>Energija</t>
  </si>
  <si>
    <t>Materijal i dijelovi za tekuće i investicijsko održavanje</t>
  </si>
  <si>
    <t>Sitni inventar i auto gume</t>
  </si>
  <si>
    <t>Službena, radna i zaštitna odjeća i obuća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</si>
  <si>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</si>
  <si>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</si>
  <si>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</si>
  <si>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</si>
  <si>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</si>
  <si>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3236</t>
  </si>
  <si>
    <t>3237</t>
  </si>
  <si>
    <t>3238</t>
  </si>
  <si>
    <t>3239</t>
  </si>
  <si>
    <t>324</t>
  </si>
  <si>
    <t>3241</t>
  </si>
  <si>
    <t>329</t>
  </si>
  <si>
    <t>3292</t>
  </si>
  <si>
    <t>3293</t>
  </si>
  <si>
    <t>3294</t>
  </si>
  <si>
    <t>3295</t>
  </si>
  <si>
    <t>3296</t>
  </si>
  <si>
    <t>3299</t>
  </si>
  <si>
    <t>34</t>
  </si>
  <si>
    <t>343</t>
  </si>
  <si>
    <t>3431</t>
  </si>
  <si>
    <t>3433</t>
  </si>
  <si>
    <t>37</t>
  </si>
  <si>
    <t>372</t>
  </si>
  <si>
    <t>3722</t>
  </si>
  <si>
    <t>38</t>
  </si>
  <si>
    <t>381</t>
  </si>
  <si>
    <t>3812</t>
  </si>
  <si>
    <t>4</t>
  </si>
  <si>
    <t>41</t>
  </si>
  <si>
    <t>412</t>
  </si>
  <si>
    <t>4123</t>
  </si>
  <si>
    <t>42</t>
  </si>
  <si>
    <t>422</t>
  </si>
  <si>
    <t>4221</t>
  </si>
  <si>
    <t>4223</t>
  </si>
  <si>
    <t>4227</t>
  </si>
  <si>
    <t>424</t>
  </si>
  <si>
    <t>4241</t>
  </si>
  <si>
    <t>45</t>
  </si>
  <si>
    <t>451</t>
  </si>
  <si>
    <t>4511</t>
  </si>
  <si>
    <t>9222</t>
  </si>
  <si>
    <t>Zdravstvene i veterinarske usluge</t>
  </si>
  <si>
    <t>Intelektualne i osobne usluge</t>
  </si>
  <si>
    <t>Računalne usluge</t>
  </si>
  <si>
    <t>Ostale usluge</t>
  </si>
  <si>
    <t>Naknade troškova osobama izvan radnog odnosa</t>
  </si>
  <si>
    <t>Ostali nespomenuti rashodi poslovanja</t>
  </si>
  <si>
    <t>Premije osiguranja</t>
  </si>
  <si>
    <t>Reprezentacija</t>
  </si>
  <si>
    <t>Članarine i norme</t>
  </si>
  <si>
    <t>Pristojbe i naknade</t>
  </si>
  <si>
    <t>Troškovi sudskih postupaka</t>
  </si>
  <si>
    <t>Financijski rashodi</t>
  </si>
  <si>
    <t>Ostali financijski rashodi</t>
  </si>
  <si>
    <t>Bankarske usluge i usluge platnog prometa</t>
  </si>
  <si>
    <t>Zatezne kamate</t>
  </si>
  <si>
    <t>Naknade građanima i kućanstvima na temelju osiguranja i druge naknade</t>
  </si>
  <si>
    <t>Ostale naknade građanima i kućanstvima iz proračuna</t>
  </si>
  <si>
    <t>Naknade građanima i kućanstvima u naravi</t>
  </si>
  <si>
    <t>Ostali rashodi</t>
  </si>
  <si>
    <t>Tekuće donacije u naravi</t>
  </si>
  <si>
    <t>Rashodi za nabavu nefinancijske imovine</t>
  </si>
  <si>
    <t>Rashodi za nabavu neproizvedene dugotrajne imovine</t>
  </si>
  <si>
    <t>Nematerijalna imovina</t>
  </si>
  <si>
    <t>Licence</t>
  </si>
  <si>
    <t>Rashodi za nabavu proizvedene dugotrajne imovine</t>
  </si>
  <si>
    <t>Postrojenja i oprema</t>
  </si>
  <si>
    <t>Uredska oprema i namještaj</t>
  </si>
  <si>
    <t>Oprema za održavanje i zaštitu</t>
  </si>
  <si>
    <t>Uređaji, strojevi i oprema za ostale namjene</t>
  </si>
  <si>
    <t>Knjige, umjetnička djela i ostale izložbene vrijednosti</t>
  </si>
  <si>
    <t>Knjige</t>
  </si>
  <si>
    <t>Rashodi za dodatna ulaganja na nefinancijskoj imovini</t>
  </si>
  <si>
    <t>Dodatna ulaganja na građevinskim objektima</t>
  </si>
  <si>
    <t>Manjak prihoda</t>
  </si>
  <si>
    <t>Prijenosi između proračunskih korisnika istog proračuna</t>
  </si>
  <si>
    <t>Prihodi iz nadležnog proračuna</t>
  </si>
  <si>
    <t>Prihodi iz nadležnog proračuna za financiranje rashoda poslovanja</t>
  </si>
  <si>
    <t>Prihodi iz nadležnog proračuna za nabavu nefinancijske imovine</t>
  </si>
  <si>
    <t>UKUPNI RASHODI</t>
  </si>
  <si>
    <t>I. OPĆI DIO</t>
  </si>
  <si>
    <t xml:space="preserve"> RAČUN PRIHODA I RASHODA </t>
  </si>
  <si>
    <t xml:space="preserve">IZVJEŠTAJ O PRIHODIMA I RASHODIMA PREMA EKONOMSKOJ KLASIFIKACIJI </t>
  </si>
  <si>
    <t>Izvršenje</t>
  </si>
  <si>
    <t>SVEUKUPNO RASHODI</t>
  </si>
  <si>
    <t>Izvor 1.1.2</t>
  </si>
  <si>
    <t>Opći prihodi i primici (nenamjenski) - PK</t>
  </si>
  <si>
    <t>Izvor 1.2.1</t>
  </si>
  <si>
    <t>Decentralizirana funckija - osnovno školstvo</t>
  </si>
  <si>
    <t>Izvor 3.1.1</t>
  </si>
  <si>
    <t>Vlastiti prihodi proračunskih korisnika - PK</t>
  </si>
  <si>
    <t>Izvor 4.6.1</t>
  </si>
  <si>
    <t>Prihodi za posebne namjene - PK</t>
  </si>
  <si>
    <t>Izvor 5.1.1</t>
  </si>
  <si>
    <t>Tekuće pomoći iz državnog proračuna - PK</t>
  </si>
  <si>
    <t>Izvor 5.1.3.</t>
  </si>
  <si>
    <t>Tekuće pomoći iz državnog proračuna - projekti PK</t>
  </si>
  <si>
    <t>Izvor 5.2.1</t>
  </si>
  <si>
    <t>Tekuće pomoći iz županijskog proračuna - PK</t>
  </si>
  <si>
    <t>Izvor 5.3.1</t>
  </si>
  <si>
    <t>Kapitalne pomoći iz državnog proračuna - PK</t>
  </si>
  <si>
    <t>Izvor 5.7.1</t>
  </si>
  <si>
    <t>Pomoći - PK</t>
  </si>
  <si>
    <t>Izvor 5.8.1</t>
  </si>
  <si>
    <t>Pomoći iz državnog proračuna temeljem prijenosa EU sredstava</t>
  </si>
  <si>
    <t>Izvor 5.8.3.</t>
  </si>
  <si>
    <t>Izvor 6.1.1</t>
  </si>
  <si>
    <t>Donacije - PK</t>
  </si>
  <si>
    <t>Izvor 6.4.1</t>
  </si>
  <si>
    <t>Donacije trgovačkih društava</t>
  </si>
  <si>
    <t>IZVJEŠTAJ O PRIHODIMA I RASHODIMA PREMA IZVORIMA FINANCIRANJA</t>
  </si>
  <si>
    <t>Obrazovanje</t>
  </si>
  <si>
    <t>Predškolsko i osnovno obrazovanje</t>
  </si>
  <si>
    <t>Osnovno obrazovanje</t>
  </si>
  <si>
    <t>Funkcijska klasifikacija 09</t>
  </si>
  <si>
    <t>Funkcijska klasifikacija 091</t>
  </si>
  <si>
    <t>Funkcijska klasifikacija 0912</t>
  </si>
  <si>
    <t>IZVJEŠTAJ O RASHODIMA PREMA FUNKCIJSKOJ KLASIFIKACIJI</t>
  </si>
  <si>
    <t>Aktivnost A100208</t>
  </si>
  <si>
    <t>STRUČNO, ADMINISTRATIVNO I TEHNIČKO OSOBLJE</t>
  </si>
  <si>
    <t>311110</t>
  </si>
  <si>
    <t>Plaće za zaposlene</t>
  </si>
  <si>
    <t>311310</t>
  </si>
  <si>
    <t>311410</t>
  </si>
  <si>
    <t>312120</t>
  </si>
  <si>
    <t>Nagrade</t>
  </si>
  <si>
    <t>312150</t>
  </si>
  <si>
    <t>Naknade za bolest, invalidnost i smrtni slučaj</t>
  </si>
  <si>
    <t>312160</t>
  </si>
  <si>
    <t>Regres za godišnji odmor</t>
  </si>
  <si>
    <t>313210</t>
  </si>
  <si>
    <t>321210</t>
  </si>
  <si>
    <t>Naknade za prijevoz na posao i s posla</t>
  </si>
  <si>
    <t>323720</t>
  </si>
  <si>
    <t>Ugovori o djelu</t>
  </si>
  <si>
    <t>312110</t>
  </si>
  <si>
    <t>Bonus za uspješan rad</t>
  </si>
  <si>
    <t>312130</t>
  </si>
  <si>
    <t>Darovi</t>
  </si>
  <si>
    <t>312140</t>
  </si>
  <si>
    <t>Otpremnine</t>
  </si>
  <si>
    <t>312190</t>
  </si>
  <si>
    <t>Ostali nenavedeni rashodi za zaposlene</t>
  </si>
  <si>
    <t>323730</t>
  </si>
  <si>
    <t>Usluge odvjetnika i pravnog savjetovanja</t>
  </si>
  <si>
    <t>329520</t>
  </si>
  <si>
    <t>Sudske pristojbe</t>
  </si>
  <si>
    <t>329550</t>
  </si>
  <si>
    <t>Novčana naknada poslodavca zbog nezapošljavanja osoba s invaliditetom</t>
  </si>
  <si>
    <t>Ostale zatezne kamate</t>
  </si>
  <si>
    <t>Aktivnost A100209</t>
  </si>
  <si>
    <t>TEKUĆE I INVESTICIJSKO ODRŽAVANJE</t>
  </si>
  <si>
    <t>322410</t>
  </si>
  <si>
    <t>Materijal i dijelovi za tekuće i investicijsko održavanje građevinskih objekata</t>
  </si>
  <si>
    <t>322420</t>
  </si>
  <si>
    <t>Materijal i dijelovi za tekuće i investicijsko održavanje postrojenja i opreme</t>
  </si>
  <si>
    <t>322440</t>
  </si>
  <si>
    <t>Ostali materijal i dijelovi za tekuće i investicijsko održavanje</t>
  </si>
  <si>
    <t>323220</t>
  </si>
  <si>
    <t>Usluge tekućeg i investicijskog održavanja postrojenja i opreme</t>
  </si>
  <si>
    <t>323210</t>
  </si>
  <si>
    <t>Usluge tekućeg i investicijskog održavanja građevinskih objekata</t>
  </si>
  <si>
    <t>Manjak prihoda poslovanja</t>
  </si>
  <si>
    <t>Aktivnost A100210</t>
  </si>
  <si>
    <t>372240</t>
  </si>
  <si>
    <t>Prehrana</t>
  </si>
  <si>
    <t>321110</t>
  </si>
  <si>
    <t>Dnevnice za službeni put u zemlji</t>
  </si>
  <si>
    <t>321130</t>
  </si>
  <si>
    <t>Naknade za smještaj na službenom putu u zemlji</t>
  </si>
  <si>
    <t>321150</t>
  </si>
  <si>
    <t>Naknade za prijevoz na službenom putu u zemlji</t>
  </si>
  <si>
    <t>321310</t>
  </si>
  <si>
    <t>Seminari, savjetovanja i simpoziji</t>
  </si>
  <si>
    <t>321410</t>
  </si>
  <si>
    <t>Naknada za korištenje privatnog automobila u službene svrhe</t>
  </si>
  <si>
    <t>322110</t>
  </si>
  <si>
    <t>Uredski materijal</t>
  </si>
  <si>
    <t>322120</t>
  </si>
  <si>
    <t>Literatura (publikacije, časopisi, glasila, knjige i ostalo)</t>
  </si>
  <si>
    <t>322140</t>
  </si>
  <si>
    <t>Materijal i sredstva za čišćenje i održavanje</t>
  </si>
  <si>
    <t>322160</t>
  </si>
  <si>
    <t>Materijal za higijenske potrebe i njegu</t>
  </si>
  <si>
    <t>322190</t>
  </si>
  <si>
    <t>Ostali materijal za potrebe redovnog poslovanja</t>
  </si>
  <si>
    <t>322240</t>
  </si>
  <si>
    <t>Namirnice</t>
  </si>
  <si>
    <t>322310</t>
  </si>
  <si>
    <t>Električna energija</t>
  </si>
  <si>
    <t>322330</t>
  </si>
  <si>
    <t>Plin</t>
  </si>
  <si>
    <t>323110</t>
  </si>
  <si>
    <t>Usluge telefona, telefaksa</t>
  </si>
  <si>
    <t>323130</t>
  </si>
  <si>
    <t>Poštarina (pisma, tiskanice i sl.)</t>
  </si>
  <si>
    <t>323190</t>
  </si>
  <si>
    <t>Ostale usluge za komunikaciju i prijevoz</t>
  </si>
  <si>
    <t>323320</t>
  </si>
  <si>
    <t>Tisak</t>
  </si>
  <si>
    <t>323410</t>
  </si>
  <si>
    <t>Opskrba vodom</t>
  </si>
  <si>
    <t>323420</t>
  </si>
  <si>
    <t>Iznošenje i odvoz smeća</t>
  </si>
  <si>
    <t>323430</t>
  </si>
  <si>
    <t>Deratizacija i dezinsekcija</t>
  </si>
  <si>
    <t>323440</t>
  </si>
  <si>
    <t>Dimnjačarske i ekološke usluge</t>
  </si>
  <si>
    <t>323490</t>
  </si>
  <si>
    <t>Ostale komunalne usluge</t>
  </si>
  <si>
    <t>323610</t>
  </si>
  <si>
    <t>Obvezni i preventivni zdravstveni pregledi zaposlenika</t>
  </si>
  <si>
    <t>323790</t>
  </si>
  <si>
    <t>Ostale intelektualne usluge</t>
  </si>
  <si>
    <t>323890</t>
  </si>
  <si>
    <t>Ostale računalne usluge</t>
  </si>
  <si>
    <t>323910</t>
  </si>
  <si>
    <t>Grafičke i tiskarske usluge, usluge kopiranja i uvezivanja i slično</t>
  </si>
  <si>
    <t>323960</t>
  </si>
  <si>
    <t>Usluge čuvanja imovine i osoba</t>
  </si>
  <si>
    <t>323990</t>
  </si>
  <si>
    <t>Ostale nespomenute usluge</t>
  </si>
  <si>
    <t>329310</t>
  </si>
  <si>
    <t>329410</t>
  </si>
  <si>
    <t>Tuzemne članarine</t>
  </si>
  <si>
    <t>329990</t>
  </si>
  <si>
    <t>343120</t>
  </si>
  <si>
    <t>Usluge platnog prometa</t>
  </si>
  <si>
    <t>321120</t>
  </si>
  <si>
    <t>Dnevnice za službeni put u inozemstvu</t>
  </si>
  <si>
    <t>321190</t>
  </si>
  <si>
    <t>Ostali rashodi za službena putovanja</t>
  </si>
  <si>
    <t>321320</t>
  </si>
  <si>
    <t>Tečajevi i stručni ispiti</t>
  </si>
  <si>
    <t>322510</t>
  </si>
  <si>
    <t>Sitni inventar</t>
  </si>
  <si>
    <t>322710</t>
  </si>
  <si>
    <t>323390</t>
  </si>
  <si>
    <t>Ostale usluge promidžbe i informiranja</t>
  </si>
  <si>
    <t>323920</t>
  </si>
  <si>
    <t>Film i izrada fotografija</t>
  </si>
  <si>
    <t>323930</t>
  </si>
  <si>
    <t>Uređenje prostora</t>
  </si>
  <si>
    <t>323950</t>
  </si>
  <si>
    <t>Usluge čišćenja, pranja i slično</t>
  </si>
  <si>
    <t>324110</t>
  </si>
  <si>
    <t>Naknade troškova službenog puta</t>
  </si>
  <si>
    <t>329220</t>
  </si>
  <si>
    <t>Premije osiguranja ostale imovine</t>
  </si>
  <si>
    <t>329530</t>
  </si>
  <si>
    <t>Javnobilježničke pristojbe</t>
  </si>
  <si>
    <t>329590</t>
  </si>
  <si>
    <t>Ostale pristojbe i naknade</t>
  </si>
  <si>
    <t>329910</t>
  </si>
  <si>
    <t>Rashodi protokola (vijenci, cvijeće, svijeće i slično)</t>
  </si>
  <si>
    <t>381290</t>
  </si>
  <si>
    <t>Ostale tekuće donacije u naravi</t>
  </si>
  <si>
    <t>381170</t>
  </si>
  <si>
    <t>Tekuće donacije građanima i kućanstvima</t>
  </si>
  <si>
    <t>Sufinanciranje cijene prijevoza</t>
  </si>
  <si>
    <t>323630</t>
  </si>
  <si>
    <t>Laboratorijske usluge</t>
  </si>
  <si>
    <t>372290</t>
  </si>
  <si>
    <t>Ostale naknade iz proračuna u naravi</t>
  </si>
  <si>
    <t>321160</t>
  </si>
  <si>
    <t>Naknade za prijevoz na službenom putu u inozemstvu</t>
  </si>
  <si>
    <t>321170</t>
  </si>
  <si>
    <t>Dnevnice per diem</t>
  </si>
  <si>
    <t>321140</t>
  </si>
  <si>
    <t>Naknade za smještaj na službenom putu u inozemstvu</t>
  </si>
  <si>
    <t>Aktivnost A100248</t>
  </si>
  <si>
    <t>MEDNI DANI</t>
  </si>
  <si>
    <t>Aktivnost A100276</t>
  </si>
  <si>
    <t>Aktivnost A100277</t>
  </si>
  <si>
    <t>Aktivnost K100117</t>
  </si>
  <si>
    <t>KAPITALNO ULAGANJE U OSNOVNO ŠKOLSTVO</t>
  </si>
  <si>
    <t>422730</t>
  </si>
  <si>
    <t>Oprema</t>
  </si>
  <si>
    <t>451110</t>
  </si>
  <si>
    <t>422110</t>
  </si>
  <si>
    <t>Računala i računalna oprema</t>
  </si>
  <si>
    <t>422310</t>
  </si>
  <si>
    <t>Oprema za grijanje, ventilaciju i hlađenje</t>
  </si>
  <si>
    <t>412310</t>
  </si>
  <si>
    <t>422120</t>
  </si>
  <si>
    <t>Uredski namještaj</t>
  </si>
  <si>
    <t>422710</t>
  </si>
  <si>
    <t>Uređaji</t>
  </si>
  <si>
    <t>424110</t>
  </si>
  <si>
    <t>422620</t>
  </si>
  <si>
    <t>Glazbeni instrumenti i oprema</t>
  </si>
  <si>
    <t>II. POSEBNI DIO</t>
  </si>
  <si>
    <t>IZVJEŠTAJ PO PROGRAMSKOJ KLASIFIKACIJI</t>
  </si>
  <si>
    <t>IZVRŠENJE FINANCIJSKOG PLANA PRORAČUNSKOG KORISNIKA DRŽAVNOG PRORAČUNA
ZA N. GODINU</t>
  </si>
  <si>
    <t>SAŽETAK  RAČUNA PRIHODA I RASHODA I RAČUNA FINANCIRANJA</t>
  </si>
  <si>
    <t>SAŽETAK RAČUNA PRIHODA I RASHODA</t>
  </si>
  <si>
    <t>TEKUĆI PLAN N.*</t>
  </si>
  <si>
    <t>INDEKS</t>
  </si>
  <si>
    <t>INDEKS**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</si>
  <si>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</si>
  <si>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</si>
  <si>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</si>
  <si>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</si>
  <si>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</si>
  <si>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</si>
  <si>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</si>
  <si>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</si>
  <si>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</si>
  <si>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</si>
  <si>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</si>
  <si>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</si>
  <si>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</si>
  <si>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</si>
  <si>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</si>
  <si>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</si>
  <si>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</si>
  <si>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>Napomena:  Iznosi u stupcu "OSTVARENJE/IZVRŠENJE N-1." preračunavaju se iz kuna u eure prema fiksnom tečaju konverzije (1 EUR=7,53450 kuna) i po pravilima za preračunavanje i zaokruživanje.</t>
  </si>
  <si>
    <t>Napomena : Iznosi u stupcima "OSTVARENJE/IZVRŠENJE N-1." i "OSTVARENJE/IZVRŠENJE N." iskazuju se na dvije decimale.</t>
  </si>
  <si>
    <t xml:space="preserve">Napomena : "N" označava razdoblje </t>
  </si>
  <si>
    <t xml:space="preserve">* Opći i posebni dio izvještaja o izvršenju proračuna sadrži samo izvorni plan ako od donošenja proračuna nije bilo izmjena i dopuna niti izvršenih preraspodjela odnosno izvorni plan i tekući plan ako je od donošenja proračuna bilo naknadno izvršenih preraspodjela.  
Opći i posebni dio izvještaja o izvršenju proračuna sadrži rebalans ako je od donošenja proračuna bilo izmjena i dopuna, odnosno rebalans i tekući plan ako je od izmjena i dopuna proračuna bilo naknadno izvršenih preraspodjela. </t>
  </si>
  <si>
    <t xml:space="preserve">** AKO Opći i Posebni dio izvještaja ne sadrži "TEKUĆI PLAN N.", "INDEKS"("OSTVARENJE/IZVRŠENJE N."/"TEKUĆI PLAN N.") iskazuje se kao "OSTVARENJE/IZVRŠENJE N."/"IZVORNI PLAN N." ODNOSNO "REBALANS N." </t>
  </si>
  <si>
    <t>IZVJEŠTAJ PO PROGRAMSKOJ KLASIFIKACIJI I PREMA IZVORIMA FINANCIRANJA</t>
  </si>
  <si>
    <t xml:space="preserve"> RAČUN FINANCIRANJA</t>
  </si>
  <si>
    <t xml:space="preserve">IZVJEŠTAJ RAČUNA FINANCIRANJA PREMA EKONOMSKOJ KLASIFIKACIJI </t>
  </si>
  <si>
    <t xml:space="preserve">OSTVARENJE/IZVRŠENJE 
N-1. </t>
  </si>
  <si>
    <t>IZVORNI PLAN ILI REBALANS N.*</t>
  </si>
  <si>
    <t xml:space="preserve">OSTVARENJE/IZVRŠENJE 
N. </t>
  </si>
  <si>
    <t>Primici od financijske imovine i zaduživanja</t>
  </si>
  <si>
    <t>Primici od zaduživanja</t>
  </si>
  <si>
    <t>Primljeni krediti i zajmovi od međunarodnih organizacija, institucija i tijela EU te inozemnih vlada</t>
  </si>
  <si>
    <t>Primljeni zajmovi od međunarodnih organizacija</t>
  </si>
  <si>
    <t>….</t>
  </si>
  <si>
    <t>Izdaci za financijsku imovinu i otplate zajmova</t>
  </si>
  <si>
    <t>Izdaci za otplatu glavnice primljenih kredita i zajmova</t>
  </si>
  <si>
    <t>Otplata glavnice primljenih kredita i zajmova od međunarodnih organizacija, institucija i tijela EU te inozemnih vlada</t>
  </si>
  <si>
    <t>Otplata glavnice primljenih zajmova od međunarodnih organizacija</t>
  </si>
  <si>
    <t>IZVRŠENJE 
I.-VI.2025.</t>
  </si>
  <si>
    <t>Izvršenje I.-VI.2025.</t>
  </si>
  <si>
    <t>Tekuće donacije u novcu</t>
  </si>
  <si>
    <t>Sportska i glazbena oprema</t>
  </si>
  <si>
    <t>Prihodi od imovine</t>
  </si>
  <si>
    <t>Prihodi od financijske imovine</t>
  </si>
  <si>
    <t>SVEUKUPNO PRIHODI</t>
  </si>
  <si>
    <t>POMOĆNIK U NASTAVI 2024/2027</t>
  </si>
  <si>
    <t>Dnevnice za službeni put</t>
  </si>
  <si>
    <t>Aktivnost A100278</t>
  </si>
  <si>
    <t>ŠKOLSKA SHEMA 2025/2026</t>
  </si>
  <si>
    <t>Kamate na oročena sredstva i depozite po viđenjima</t>
  </si>
  <si>
    <t>31111</t>
  </si>
  <si>
    <t>31131</t>
  </si>
  <si>
    <t>31141</t>
  </si>
  <si>
    <t>31211</t>
  </si>
  <si>
    <t>31212</t>
  </si>
  <si>
    <t>31213</t>
  </si>
  <si>
    <t>31214</t>
  </si>
  <si>
    <t>31215</t>
  </si>
  <si>
    <t>31216</t>
  </si>
  <si>
    <t>31219</t>
  </si>
  <si>
    <t>31321</t>
  </si>
  <si>
    <t>32121</t>
  </si>
  <si>
    <t>32372</t>
  </si>
  <si>
    <t>32373</t>
  </si>
  <si>
    <t>32952</t>
  </si>
  <si>
    <t>32955</t>
  </si>
  <si>
    <t>34339</t>
  </si>
  <si>
    <t>32241</t>
  </si>
  <si>
    <t>32242</t>
  </si>
  <si>
    <t>32244</t>
  </si>
  <si>
    <t>32321</t>
  </si>
  <si>
    <t>32322</t>
  </si>
  <si>
    <t>OPĆI POSLOVI USTANOVA OSNOVNOG ŠKOLSTVA</t>
  </si>
  <si>
    <t>32216</t>
  </si>
  <si>
    <t>37224</t>
  </si>
  <si>
    <t>37229</t>
  </si>
  <si>
    <t>32111</t>
  </si>
  <si>
    <t>32112</t>
  </si>
  <si>
    <t>32113</t>
  </si>
  <si>
    <t>32115</t>
  </si>
  <si>
    <t>32119</t>
  </si>
  <si>
    <t>32131</t>
  </si>
  <si>
    <t>32132</t>
  </si>
  <si>
    <t>32141</t>
  </si>
  <si>
    <t>32211</t>
  </si>
  <si>
    <t>32212</t>
  </si>
  <si>
    <t>32214</t>
  </si>
  <si>
    <t>32219</t>
  </si>
  <si>
    <t>32224</t>
  </si>
  <si>
    <t>32251</t>
  </si>
  <si>
    <t>32271</t>
  </si>
  <si>
    <t>32311</t>
  </si>
  <si>
    <t>32313</t>
  </si>
  <si>
    <t>32319</t>
  </si>
  <si>
    <t>32332</t>
  </si>
  <si>
    <t>32339</t>
  </si>
  <si>
    <t>32341</t>
  </si>
  <si>
    <t>32342</t>
  </si>
  <si>
    <t>32343</t>
  </si>
  <si>
    <t>32344</t>
  </si>
  <si>
    <t>32349</t>
  </si>
  <si>
    <t>32361</t>
  </si>
  <si>
    <t>32363</t>
  </si>
  <si>
    <t>32379</t>
  </si>
  <si>
    <t>32389</t>
  </si>
  <si>
    <t>32391</t>
  </si>
  <si>
    <t>32392</t>
  </si>
  <si>
    <t>32393</t>
  </si>
  <si>
    <t>32395</t>
  </si>
  <si>
    <t>32396</t>
  </si>
  <si>
    <t>32399</t>
  </si>
  <si>
    <t>32411</t>
  </si>
  <si>
    <t>32922</t>
  </si>
  <si>
    <t>32931</t>
  </si>
  <si>
    <t>32941</t>
  </si>
  <si>
    <t>32953</t>
  </si>
  <si>
    <t>32959</t>
  </si>
  <si>
    <t>32991</t>
  </si>
  <si>
    <t>32999</t>
  </si>
  <si>
    <t>34312</t>
  </si>
  <si>
    <t>38129</t>
  </si>
  <si>
    <t>38117</t>
  </si>
  <si>
    <t>37221</t>
  </si>
  <si>
    <t>32114</t>
  </si>
  <si>
    <t>32116</t>
  </si>
  <si>
    <t>32117</t>
  </si>
  <si>
    <t>42273</t>
  </si>
  <si>
    <t>42411</t>
  </si>
  <si>
    <t>45111</t>
  </si>
  <si>
    <t>41231</t>
  </si>
  <si>
    <t>42211</t>
  </si>
  <si>
    <t>42212</t>
  </si>
  <si>
    <t>42231</t>
  </si>
  <si>
    <t>42262</t>
  </si>
  <si>
    <t>42271</t>
  </si>
  <si>
    <t>4/2.</t>
  </si>
  <si>
    <t>4/3.</t>
  </si>
  <si>
    <t>5=4/2*100</t>
  </si>
  <si>
    <t>6=4/3*100</t>
  </si>
  <si>
    <t>Financijski plan</t>
  </si>
  <si>
    <t>Izvršenje I.-VI.2026.</t>
  </si>
  <si>
    <t>Ostali nespomenuti financijski rashodi</t>
  </si>
  <si>
    <t>UKUPNO PRIHODI</t>
  </si>
  <si>
    <t>Izvor 1.1.1</t>
  </si>
  <si>
    <t>Izvor 4.3.3.</t>
  </si>
  <si>
    <t>Izvor 5.0.117</t>
  </si>
  <si>
    <t>Izvor 5.1.000</t>
  </si>
  <si>
    <t>Izvor 5.0.112</t>
  </si>
  <si>
    <t>Izvor 5.0.111</t>
  </si>
  <si>
    <t>Izvršenje I.-VI.206.</t>
  </si>
  <si>
    <t>Aktivnost A100211</t>
  </si>
  <si>
    <t>ŠKOLSKA PREHRANA</t>
  </si>
  <si>
    <t>ŠKOLSKA SHEMA 2026/2027</t>
  </si>
  <si>
    <t>IZVRŠENJE 
I.-VI.2026.</t>
  </si>
  <si>
    <t>Pomoći iz fonda izravnanja decentraliziranih funkcija</t>
  </si>
  <si>
    <t>Izvor 4.3.3</t>
  </si>
  <si>
    <t>Dnevnice za služebni put u zemlji</t>
  </si>
  <si>
    <t>Programi Unije - Erasmus</t>
  </si>
  <si>
    <t>A100211</t>
  </si>
  <si>
    <t>Pomoći iz državnog proračuna - PK</t>
  </si>
  <si>
    <t>Izvor 5.6.1001</t>
  </si>
  <si>
    <t>Europski socijalni fond plus - PK</t>
  </si>
  <si>
    <t>Izvor 5.4.001</t>
  </si>
  <si>
    <t>Europski poljoprivredni jamstveni fond</t>
  </si>
  <si>
    <t>Aktivnost A100279</t>
  </si>
  <si>
    <t>IZVORI</t>
  </si>
  <si>
    <t>Opći prihodi i primici - PK</t>
  </si>
  <si>
    <t>Decentralizirana funckija - osnovno školstvo PK</t>
  </si>
  <si>
    <t>Ostali prihodi za posebne namjene - PK</t>
  </si>
  <si>
    <t>Pomoći iz fonda izravnanja decentralizirana funkcija OŠ-PK</t>
  </si>
  <si>
    <t>Tekuće pomoći iz državnog proračuna PK</t>
  </si>
  <si>
    <t>Europski poljoprivredni jamstveni fond (EAGF)i-PK</t>
  </si>
  <si>
    <t>POSEBNI 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</si>
</sst>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A]#,##0.00;\-#,##0.00"/>
  </numFmts>
  <fonts count="3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</font>
    <font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9"/>
      <color indexed="8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indexed="0"/>
      </patternFill>
    </fill>
    <fill>
      <patternFill patternType="solid">
        <fgColor theme="9" tint="0.39997558519241921"/>
        <bgColor indexed="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indexed="0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1" fillId="0" borderId="0"/>
  </cellStyleXfs>
  <cellXfs count="250">
    <xf numFmtId="0" fontId="0" fillId="0" borderId="0" xfId="0"/>
    <xf numFmtId="0" fontId="0" fillId="0" borderId="0" xfId="0" applyFill="1"/>
    <xf numFmtId="0" fontId="2" fillId="0" borderId="0" xfId="0" applyFont="1" applyAlignment="1">
      <alignment horizontal="center"/>
    </xf>
    <xf numFmtId="0" fontId="0" fillId="2" borderId="0" xfId="0" applyFont="1" applyFill="1"/>
    <xf numFmtId="0" fontId="3" fillId="3" borderId="1" xfId="0" applyFont="1" applyFill="1" applyBorder="1" applyAlignment="1" applyProtection="1">
      <alignment vertical="center" wrapText="1" readingOrder="1"/>
      <protection locked="0"/>
    </xf>
    <xf numFmtId="0" fontId="7" fillId="0" borderId="0" xfId="0" applyFont="1"/>
    <xf numFmtId="0" fontId="8" fillId="0" borderId="0" xfId="0" applyFont="1" applyAlignment="1">
      <alignment horizontal="center"/>
    </xf>
    <xf numFmtId="4" fontId="7" fillId="0" borderId="1" xfId="0" applyNumberFormat="1" applyFont="1" applyBorder="1"/>
    <xf numFmtId="0" fontId="10" fillId="0" borderId="1" xfId="0" applyFont="1" applyBorder="1" applyAlignment="1">
      <alignment vertical="top"/>
    </xf>
    <xf numFmtId="4" fontId="10" fillId="0" borderId="1" xfId="0" applyNumberFormat="1" applyFont="1" applyBorder="1"/>
    <xf numFmtId="0" fontId="10" fillId="0" borderId="1" xfId="0" applyFont="1" applyBorder="1"/>
    <xf numFmtId="4" fontId="7" fillId="0" borderId="1" xfId="0" applyNumberFormat="1" applyFont="1" applyBorder="1" applyAlignment="1">
      <alignment horizontal="right"/>
    </xf>
    <xf numFmtId="10" fontId="7" fillId="0" borderId="1" xfId="0" applyNumberFormat="1" applyFont="1" applyBorder="1"/>
    <xf numFmtId="0" fontId="7" fillId="0" borderId="2" xfId="0" applyFont="1" applyBorder="1" applyAlignment="1">
      <alignment horizontal="left"/>
    </xf>
    <xf numFmtId="0" fontId="7" fillId="0" borderId="3" xfId="0" applyFont="1" applyBorder="1"/>
    <xf numFmtId="0" fontId="10" fillId="0" borderId="1" xfId="0" applyFont="1" applyBorder="1" applyAlignment="1">
      <alignment horizontal="left"/>
    </xf>
    <xf numFmtId="4" fontId="10" fillId="0" borderId="1" xfId="0" applyNumberFormat="1" applyFont="1" applyBorder="1" applyAlignment="1">
      <alignment horizontal="right"/>
    </xf>
    <xf numFmtId="10" fontId="10" fillId="0" borderId="1" xfId="0" applyNumberFormat="1" applyFont="1" applyBorder="1"/>
    <xf numFmtId="0" fontId="10" fillId="0" borderId="2" xfId="0" applyFont="1" applyBorder="1" applyAlignment="1">
      <alignment horizontal="left"/>
    </xf>
    <xf numFmtId="0" fontId="10" fillId="0" borderId="3" xfId="0" applyFont="1" applyBorder="1"/>
    <xf numFmtId="0" fontId="5" fillId="7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vertical="top"/>
    </xf>
    <xf numFmtId="4" fontId="4" fillId="4" borderId="8" xfId="0" applyNumberFormat="1" applyFont="1" applyFill="1" applyBorder="1"/>
    <xf numFmtId="4" fontId="4" fillId="4" borderId="1" xfId="0" applyNumberFormat="1" applyFont="1" applyFill="1" applyBorder="1"/>
    <xf numFmtId="0" fontId="10" fillId="4" borderId="1" xfId="0" applyFont="1" applyFill="1" applyBorder="1"/>
    <xf numFmtId="0" fontId="6" fillId="7" borderId="5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/>
    </xf>
    <xf numFmtId="0" fontId="4" fillId="7" borderId="1" xfId="0" applyFont="1" applyFill="1" applyBorder="1"/>
    <xf numFmtId="4" fontId="0" fillId="0" borderId="0" xfId="0" applyNumberFormat="1"/>
    <xf numFmtId="0" fontId="12" fillId="0" borderId="0" xfId="0" applyNumberFormat="1" applyFont="1" applyFill="1" applyBorder="1" applyAlignment="1" applyProtection="1">
      <alignment vertical="center" wrapText="1"/>
    </xf>
    <xf numFmtId="0" fontId="13" fillId="0" borderId="0" xfId="0" applyNumberFormat="1" applyFont="1" applyFill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vertical="center" wrapText="1"/>
    </xf>
    <xf numFmtId="0" fontId="15" fillId="0" borderId="0" xfId="0" applyNumberFormat="1" applyFont="1" applyFill="1" applyBorder="1" applyAlignment="1" applyProtection="1">
      <alignment vertical="center" wrapText="1"/>
    </xf>
    <xf numFmtId="0" fontId="16" fillId="0" borderId="0" xfId="0" applyFont="1" applyAlignment="1">
      <alignment wrapText="1"/>
    </xf>
    <xf numFmtId="0" fontId="13" fillId="2" borderId="4" xfId="0" applyNumberFormat="1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right" vertical="center"/>
    </xf>
    <xf numFmtId="0" fontId="15" fillId="0" borderId="0" xfId="0" applyNumberFormat="1" applyFont="1" applyFill="1" applyBorder="1" applyAlignment="1" applyProtection="1"/>
    <xf numFmtId="0" fontId="0" fillId="0" borderId="0" xfId="0" applyAlignment="1">
      <alignment horizontal="left"/>
    </xf>
    <xf numFmtId="0" fontId="22" fillId="0" borderId="0" xfId="0" applyFont="1" applyAlignment="1">
      <alignment horizontal="center" vertical="center" wrapText="1"/>
    </xf>
    <xf numFmtId="4" fontId="19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4" fontId="23" fillId="0" borderId="1" xfId="0" applyNumberFormat="1" applyFont="1" applyFill="1" applyBorder="1" applyAlignment="1" applyProtection="1">
      <alignment vertical="center" wrapText="1"/>
    </xf>
    <xf numFmtId="4" fontId="24" fillId="0" borderId="1" xfId="0" applyNumberFormat="1" applyFont="1" applyBorder="1" applyAlignment="1">
      <alignment horizontal="right"/>
    </xf>
    <xf numFmtId="4" fontId="25" fillId="0" borderId="1" xfId="0" applyNumberFormat="1" applyFont="1" applyFill="1" applyBorder="1" applyAlignment="1" applyProtection="1">
      <alignment horizontal="left" vertical="center" wrapText="1"/>
    </xf>
    <xf numFmtId="4" fontId="23" fillId="0" borderId="1" xfId="0" applyNumberFormat="1" applyFont="1" applyFill="1" applyBorder="1" applyAlignment="1" applyProtection="1">
      <alignment horizontal="center" vertical="center" wrapText="1"/>
    </xf>
    <xf numFmtId="0" fontId="5" fillId="7" borderId="1" xfId="0" applyFont="1" applyFill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/>
    </xf>
    <xf numFmtId="4" fontId="7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7" fillId="7" borderId="9" xfId="0" applyFont="1" applyFill="1" applyBorder="1" applyAlignment="1">
      <alignment horizontal="left" vertical="center"/>
    </xf>
    <xf numFmtId="0" fontId="21" fillId="7" borderId="10" xfId="0" applyNumberFormat="1" applyFont="1" applyFill="1" applyBorder="1" applyAlignment="1" applyProtection="1">
      <alignment vertical="center"/>
    </xf>
    <xf numFmtId="4" fontId="24" fillId="7" borderId="1" xfId="0" quotePrefix="1" applyNumberFormat="1" applyFont="1" applyFill="1" applyBorder="1" applyAlignment="1">
      <alignment horizontal="left" wrapText="1"/>
    </xf>
    <xf numFmtId="4" fontId="24" fillId="7" borderId="1" xfId="0" applyNumberFormat="1" applyFont="1" applyFill="1" applyBorder="1" applyAlignment="1" applyProtection="1">
      <alignment horizontal="center" vertical="center" wrapText="1"/>
    </xf>
    <xf numFmtId="4" fontId="19" fillId="7" borderId="1" xfId="0" applyNumberFormat="1" applyFont="1" applyFill="1" applyBorder="1" applyAlignment="1" applyProtection="1">
      <alignment horizontal="center" vertical="center" wrapText="1"/>
    </xf>
    <xf numFmtId="0" fontId="19" fillId="7" borderId="1" xfId="0" applyNumberFormat="1" applyFont="1" applyFill="1" applyBorder="1" applyAlignment="1" applyProtection="1">
      <alignment horizontal="left" vertical="center" wrapText="1"/>
    </xf>
    <xf numFmtId="4" fontId="23" fillId="0" borderId="1" xfId="0" applyNumberFormat="1" applyFont="1" applyFill="1" applyBorder="1" applyAlignment="1" applyProtection="1">
      <alignment horizontal="center" vertical="center"/>
    </xf>
    <xf numFmtId="4" fontId="24" fillId="7" borderId="1" xfId="0" applyNumberFormat="1" applyFont="1" applyFill="1" applyBorder="1" applyAlignment="1">
      <alignment horizontal="center"/>
    </xf>
    <xf numFmtId="0" fontId="26" fillId="5" borderId="1" xfId="0" applyFont="1" applyFill="1" applyBorder="1" applyAlignment="1" applyProtection="1">
      <alignment vertical="center" wrapText="1" readingOrder="1"/>
      <protection locked="0"/>
    </xf>
    <xf numFmtId="0" fontId="0" fillId="2" borderId="0" xfId="0" applyFont="1" applyFill="1" applyAlignment="1">
      <alignment horizontal="center"/>
    </xf>
    <xf numFmtId="0" fontId="26" fillId="5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>
      <alignment horizontal="center"/>
    </xf>
    <xf numFmtId="4" fontId="5" fillId="7" borderId="1" xfId="0" applyNumberFormat="1" applyFont="1" applyFill="1" applyBorder="1"/>
    <xf numFmtId="0" fontId="19" fillId="4" borderId="1" xfId="0" quotePrefix="1" applyNumberFormat="1" applyFont="1" applyFill="1" applyBorder="1" applyAlignment="1" applyProtection="1">
      <alignment horizontal="center" vertical="center" wrapText="1"/>
    </xf>
    <xf numFmtId="0" fontId="20" fillId="4" borderId="1" xfId="0" quotePrefix="1" applyNumberFormat="1" applyFont="1" applyFill="1" applyBorder="1" applyAlignment="1" applyProtection="1">
      <alignment horizontal="center" vertical="center" wrapText="1"/>
    </xf>
    <xf numFmtId="0" fontId="20" fillId="4" borderId="1" xfId="0" applyNumberFormat="1" applyFont="1" applyFill="1" applyBorder="1" applyAlignment="1" applyProtection="1">
      <alignment horizontal="center" vertical="center" wrapText="1"/>
    </xf>
    <xf numFmtId="0" fontId="19" fillId="4" borderId="1" xfId="0" applyNumberFormat="1" applyFont="1" applyFill="1" applyBorder="1" applyAlignment="1" applyProtection="1">
      <alignment horizontal="center" vertical="center" wrapText="1"/>
    </xf>
    <xf numFmtId="0" fontId="20" fillId="4" borderId="1" xfId="0" quotePrefix="1" applyNumberFormat="1" applyFont="1" applyFill="1" applyBorder="1" applyAlignment="1" applyProtection="1">
      <alignment horizontal="center" vertical="center"/>
    </xf>
    <xf numFmtId="4" fontId="24" fillId="4" borderId="1" xfId="0" applyNumberFormat="1" applyFont="1" applyFill="1" applyBorder="1" applyAlignment="1" applyProtection="1">
      <alignment horizontal="center" wrapText="1"/>
    </xf>
    <xf numFmtId="3" fontId="12" fillId="4" borderId="1" xfId="0" applyNumberFormat="1" applyFont="1" applyFill="1" applyBorder="1" applyAlignment="1">
      <alignment horizontal="right"/>
    </xf>
    <xf numFmtId="4" fontId="24" fillId="4" borderId="1" xfId="0" applyNumberFormat="1" applyFont="1" applyFill="1" applyBorder="1" applyAlignment="1">
      <alignment horizontal="center"/>
    </xf>
    <xf numFmtId="0" fontId="26" fillId="7" borderId="5" xfId="0" applyFont="1" applyFill="1" applyBorder="1" applyAlignment="1">
      <alignment horizontal="center" vertical="center" wrapText="1"/>
    </xf>
    <xf numFmtId="0" fontId="26" fillId="7" borderId="5" xfId="0" applyFont="1" applyFill="1" applyBorder="1" applyAlignment="1">
      <alignment horizontal="center" vertical="center"/>
    </xf>
    <xf numFmtId="0" fontId="26" fillId="7" borderId="8" xfId="0" applyFont="1" applyFill="1" applyBorder="1" applyAlignment="1">
      <alignment horizontal="center" vertical="center"/>
    </xf>
    <xf numFmtId="0" fontId="26" fillId="7" borderId="1" xfId="0" applyFont="1" applyFill="1" applyBorder="1" applyAlignment="1">
      <alignment horizontal="center" vertical="center"/>
    </xf>
    <xf numFmtId="0" fontId="26" fillId="7" borderId="1" xfId="0" applyFont="1" applyFill="1" applyBorder="1" applyAlignment="1">
      <alignment horizontal="center" vertical="center" wrapText="1"/>
    </xf>
    <xf numFmtId="16" fontId="26" fillId="7" borderId="1" xfId="0" applyNumberFormat="1" applyFont="1" applyFill="1" applyBorder="1" applyAlignment="1">
      <alignment horizontal="center" vertical="center" wrapText="1"/>
    </xf>
    <xf numFmtId="0" fontId="13" fillId="2" borderId="0" xfId="0" applyNumberFormat="1" applyFont="1" applyFill="1" applyBorder="1" applyAlignment="1" applyProtection="1">
      <alignment horizontal="center" vertical="center" wrapText="1"/>
    </xf>
    <xf numFmtId="4" fontId="24" fillId="7" borderId="1" xfId="0" applyNumberFormat="1" applyFont="1" applyFill="1" applyBorder="1" applyAlignment="1" applyProtection="1">
      <alignment horizontal="left" vertical="center" wrapText="1"/>
    </xf>
    <xf numFmtId="4" fontId="24" fillId="4" borderId="1" xfId="0" applyNumberFormat="1" applyFont="1" applyFill="1" applyBorder="1" applyAlignment="1">
      <alignment horizontal="right"/>
    </xf>
    <xf numFmtId="4" fontId="24" fillId="7" borderId="1" xfId="0" quotePrefix="1" applyNumberFormat="1" applyFont="1" applyFill="1" applyBorder="1" applyAlignment="1">
      <alignment horizontal="center" wrapText="1"/>
    </xf>
    <xf numFmtId="4" fontId="23" fillId="4" borderId="1" xfId="0" applyNumberFormat="1" applyFont="1" applyFill="1" applyBorder="1" applyAlignment="1" applyProtection="1">
      <alignment horizontal="center" wrapText="1"/>
    </xf>
    <xf numFmtId="0" fontId="15" fillId="2" borderId="0" xfId="0" applyNumberFormat="1" applyFont="1" applyFill="1" applyBorder="1" applyAlignment="1" applyProtection="1">
      <alignment vertical="center" wrapText="1"/>
    </xf>
    <xf numFmtId="0" fontId="19" fillId="8" borderId="8" xfId="0" applyNumberFormat="1" applyFont="1" applyFill="1" applyBorder="1" applyAlignment="1" applyProtection="1">
      <alignment horizontal="center" vertical="center" wrapText="1"/>
    </xf>
    <xf numFmtId="0" fontId="20" fillId="8" borderId="8" xfId="0" applyNumberFormat="1" applyFont="1" applyFill="1" applyBorder="1" applyAlignment="1" applyProtection="1">
      <alignment horizontal="center" vertical="center" wrapText="1"/>
    </xf>
    <xf numFmtId="0" fontId="17" fillId="2" borderId="1" xfId="0" applyNumberFormat="1" applyFont="1" applyFill="1" applyBorder="1" applyAlignment="1" applyProtection="1">
      <alignment horizontal="left" vertical="center" wrapText="1"/>
    </xf>
    <xf numFmtId="3" fontId="15" fillId="2" borderId="1" xfId="0" applyNumberFormat="1" applyFont="1" applyFill="1" applyBorder="1" applyAlignment="1">
      <alignment horizontal="right"/>
    </xf>
    <xf numFmtId="0" fontId="0" fillId="0" borderId="1" xfId="0" applyBorder="1"/>
    <xf numFmtId="0" fontId="21" fillId="2" borderId="1" xfId="0" applyNumberFormat="1" applyFont="1" applyFill="1" applyBorder="1" applyAlignment="1" applyProtection="1">
      <alignment horizontal="left" vertical="center" wrapText="1"/>
    </xf>
    <xf numFmtId="0" fontId="21" fillId="2" borderId="1" xfId="0" quotePrefix="1" applyFont="1" applyFill="1" applyBorder="1" applyAlignment="1">
      <alignment horizontal="left" vertical="center"/>
    </xf>
    <xf numFmtId="0" fontId="21" fillId="2" borderId="1" xfId="0" quotePrefix="1" applyFont="1" applyFill="1" applyBorder="1" applyAlignment="1">
      <alignment horizontal="left" vertical="center" wrapText="1"/>
    </xf>
    <xf numFmtId="0" fontId="27" fillId="2" borderId="1" xfId="0" quotePrefix="1" applyFont="1" applyFill="1" applyBorder="1" applyAlignment="1">
      <alignment horizontal="left" vertical="center"/>
    </xf>
    <xf numFmtId="0" fontId="27" fillId="2" borderId="1" xfId="0" quotePrefix="1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left" vertical="center"/>
    </xf>
    <xf numFmtId="0" fontId="17" fillId="2" borderId="1" xfId="0" applyNumberFormat="1" applyFont="1" applyFill="1" applyBorder="1" applyAlignment="1" applyProtection="1">
      <alignment horizontal="left" vertical="center"/>
    </xf>
    <xf numFmtId="0" fontId="17" fillId="2" borderId="1" xfId="0" applyNumberFormat="1" applyFont="1" applyFill="1" applyBorder="1" applyAlignment="1" applyProtection="1">
      <alignment vertical="center" wrapText="1"/>
    </xf>
    <xf numFmtId="0" fontId="21" fillId="2" borderId="1" xfId="0" applyNumberFormat="1" applyFont="1" applyFill="1" applyBorder="1" applyAlignment="1" applyProtection="1">
      <alignment vertical="center" wrapText="1"/>
    </xf>
    <xf numFmtId="0" fontId="21" fillId="2" borderId="1" xfId="0" applyFont="1" applyFill="1" applyBorder="1" applyAlignment="1">
      <alignment horizontal="left" vertical="center"/>
    </xf>
    <xf numFmtId="0" fontId="28" fillId="0" borderId="0" xfId="0" applyFont="1" applyAlignment="1">
      <alignment vertical="top" wrapText="1"/>
    </xf>
    <xf numFmtId="0" fontId="5" fillId="7" borderId="1" xfId="0" applyFont="1" applyFill="1" applyBorder="1" applyAlignment="1">
      <alignment horizontal="center" vertical="center"/>
    </xf>
    <xf numFmtId="0" fontId="21" fillId="0" borderId="0" xfId="1"/>
    <xf numFmtId="0" fontId="11" fillId="0" borderId="0" xfId="1" applyFont="1"/>
    <xf numFmtId="0" fontId="3" fillId="3" borderId="0" xfId="1" applyFont="1" applyFill="1" applyAlignment="1" applyProtection="1">
      <alignment vertical="center" wrapText="1" readingOrder="1"/>
      <protection locked="0"/>
    </xf>
    <xf numFmtId="164" fontId="3" fillId="3" borderId="0" xfId="1" applyNumberFormat="1" applyFont="1" applyFill="1" applyAlignment="1" applyProtection="1">
      <alignment horizontal="right" vertical="center" wrapText="1" readingOrder="1"/>
      <protection locked="0"/>
    </xf>
    <xf numFmtId="0" fontId="11" fillId="2" borderId="0" xfId="1" applyFont="1" applyFill="1"/>
    <xf numFmtId="0" fontId="6" fillId="0" borderId="0" xfId="1" applyFont="1" applyAlignment="1">
      <alignment horizontal="center"/>
    </xf>
    <xf numFmtId="0" fontId="3" fillId="6" borderId="0" xfId="1" applyFont="1" applyFill="1" applyAlignment="1" applyProtection="1">
      <alignment vertical="center" wrapText="1" readingOrder="1"/>
      <protection locked="0"/>
    </xf>
    <xf numFmtId="164" fontId="3" fillId="6" borderId="0" xfId="1" applyNumberFormat="1" applyFont="1" applyFill="1" applyAlignment="1" applyProtection="1">
      <alignment horizontal="right" vertical="center" wrapText="1" readingOrder="1"/>
      <protection locked="0"/>
    </xf>
    <xf numFmtId="0" fontId="11" fillId="7" borderId="0" xfId="1" applyFont="1" applyFill="1"/>
    <xf numFmtId="0" fontId="3" fillId="5" borderId="0" xfId="1" applyFont="1" applyFill="1" applyAlignment="1" applyProtection="1">
      <alignment vertical="center" wrapText="1" readingOrder="1"/>
      <protection locked="0"/>
    </xf>
    <xf numFmtId="164" fontId="3" fillId="5" borderId="0" xfId="1" applyNumberFormat="1" applyFont="1" applyFill="1" applyAlignment="1" applyProtection="1">
      <alignment horizontal="right" vertical="center" wrapText="1" readingOrder="1"/>
      <protection locked="0"/>
    </xf>
    <xf numFmtId="0" fontId="11" fillId="4" borderId="0" xfId="1" applyFont="1" applyFill="1"/>
    <xf numFmtId="0" fontId="3" fillId="9" borderId="0" xfId="1" applyFont="1" applyFill="1" applyAlignment="1" applyProtection="1">
      <alignment vertical="center" wrapText="1" readingOrder="1"/>
      <protection locked="0"/>
    </xf>
    <xf numFmtId="164" fontId="3" fillId="9" borderId="0" xfId="1" applyNumberFormat="1" applyFont="1" applyFill="1" applyAlignment="1" applyProtection="1">
      <alignment horizontal="right" vertical="center" wrapText="1" readingOrder="1"/>
      <protection locked="0"/>
    </xf>
    <xf numFmtId="0" fontId="11" fillId="10" borderId="0" xfId="1" applyFont="1" applyFill="1"/>
    <xf numFmtId="0" fontId="26" fillId="11" borderId="0" xfId="1" applyFont="1" applyFill="1" applyAlignment="1" applyProtection="1">
      <alignment vertical="center" wrapText="1" readingOrder="1"/>
      <protection locked="0"/>
    </xf>
    <xf numFmtId="164" fontId="26" fillId="11" borderId="0" xfId="1" applyNumberFormat="1" applyFont="1" applyFill="1" applyAlignment="1" applyProtection="1">
      <alignment horizontal="right" vertical="center" wrapText="1" readingOrder="1"/>
      <protection locked="0"/>
    </xf>
    <xf numFmtId="0" fontId="5" fillId="12" borderId="0" xfId="1" applyFont="1" applyFill="1"/>
    <xf numFmtId="0" fontId="6" fillId="7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left"/>
    </xf>
    <xf numFmtId="4" fontId="5" fillId="7" borderId="1" xfId="0" applyNumberFormat="1" applyFont="1" applyFill="1" applyBorder="1" applyAlignment="1">
      <alignment horizontal="right" vertical="center" wrapText="1"/>
    </xf>
    <xf numFmtId="0" fontId="3" fillId="9" borderId="0" xfId="1" applyFont="1" applyFill="1" applyAlignment="1" applyProtection="1">
      <alignment vertical="center" wrapText="1" readingOrder="1"/>
      <protection locked="0"/>
    </xf>
    <xf numFmtId="0" fontId="11" fillId="10" borderId="0" xfId="1" applyFont="1" applyFill="1"/>
    <xf numFmtId="164" fontId="3" fillId="9" borderId="0" xfId="1" applyNumberFormat="1" applyFont="1" applyFill="1" applyAlignment="1" applyProtection="1">
      <alignment horizontal="right" vertical="center" wrapText="1" readingOrder="1"/>
      <protection locked="0"/>
    </xf>
    <xf numFmtId="0" fontId="3" fillId="3" borderId="0" xfId="1" applyFont="1" applyFill="1" applyAlignment="1" applyProtection="1">
      <alignment vertical="center" wrapText="1" readingOrder="1"/>
      <protection locked="0"/>
    </xf>
    <xf numFmtId="0" fontId="11" fillId="2" borderId="0" xfId="1" applyFont="1" applyFill="1"/>
    <xf numFmtId="164" fontId="3" fillId="3" borderId="0" xfId="1" applyNumberFormat="1" applyFont="1" applyFill="1" applyAlignment="1" applyProtection="1">
      <alignment horizontal="right" vertical="center" wrapText="1" readingOrder="1"/>
      <protection locked="0"/>
    </xf>
    <xf numFmtId="0" fontId="3" fillId="9" borderId="0" xfId="1" applyFont="1" applyFill="1" applyAlignment="1" applyProtection="1">
      <alignment vertical="center" wrapText="1" readingOrder="1"/>
      <protection locked="0"/>
    </xf>
    <xf numFmtId="0" fontId="11" fillId="10" borderId="0" xfId="1" applyFont="1" applyFill="1"/>
    <xf numFmtId="164" fontId="3" fillId="9" borderId="0" xfId="1" applyNumberFormat="1" applyFont="1" applyFill="1" applyAlignment="1" applyProtection="1">
      <alignment horizontal="right" vertical="center" wrapText="1" readingOrder="1"/>
      <protection locked="0"/>
    </xf>
    <xf numFmtId="0" fontId="3" fillId="3" borderId="0" xfId="1" applyFont="1" applyFill="1" applyAlignment="1" applyProtection="1">
      <alignment vertical="center" wrapText="1" readingOrder="1"/>
      <protection locked="0"/>
    </xf>
    <xf numFmtId="0" fontId="11" fillId="2" borderId="0" xfId="1" applyFont="1" applyFill="1"/>
    <xf numFmtId="164" fontId="3" fillId="3" borderId="0" xfId="1" applyNumberFormat="1" applyFont="1" applyFill="1" applyAlignment="1" applyProtection="1">
      <alignment horizontal="right" vertical="center" wrapText="1" readingOrder="1"/>
      <protection locked="0"/>
    </xf>
    <xf numFmtId="0" fontId="3" fillId="3" borderId="0" xfId="1" applyFont="1" applyFill="1" applyAlignment="1" applyProtection="1">
      <alignment horizontal="left" vertical="center" wrapText="1" readingOrder="1"/>
      <protection locked="0"/>
    </xf>
    <xf numFmtId="0" fontId="3" fillId="3" borderId="0" xfId="1" applyFont="1" applyFill="1" applyAlignment="1" applyProtection="1">
      <alignment horizontal="left" vertical="center" wrapText="1" readingOrder="1"/>
      <protection locked="0"/>
    </xf>
    <xf numFmtId="0" fontId="10" fillId="0" borderId="1" xfId="0" applyFont="1" applyFill="1" applyBorder="1" applyAlignment="1">
      <alignment horizontal="left" vertical="center" wrapText="1"/>
    </xf>
    <xf numFmtId="0" fontId="6" fillId="7" borderId="1" xfId="0" applyFont="1" applyFill="1" applyBorder="1"/>
    <xf numFmtId="4" fontId="10" fillId="0" borderId="8" xfId="0" applyNumberFormat="1" applyFont="1" applyFill="1" applyBorder="1"/>
    <xf numFmtId="4" fontId="10" fillId="0" borderId="1" xfId="0" applyNumberFormat="1" applyFont="1" applyFill="1" applyBorder="1"/>
    <xf numFmtId="0" fontId="11" fillId="7" borderId="1" xfId="0" applyFont="1" applyFill="1" applyBorder="1"/>
    <xf numFmtId="4" fontId="25" fillId="7" borderId="1" xfId="0" applyNumberFormat="1" applyFont="1" applyFill="1" applyBorder="1" applyAlignment="1" applyProtection="1">
      <alignment horizontal="center" vertical="center"/>
    </xf>
    <xf numFmtId="4" fontId="25" fillId="4" borderId="1" xfId="0" applyNumberFormat="1" applyFont="1" applyFill="1" applyBorder="1" applyAlignment="1" applyProtection="1">
      <alignment horizontal="center" vertical="center" wrapText="1"/>
    </xf>
    <xf numFmtId="4" fontId="29" fillId="0" borderId="1" xfId="0" applyNumberFormat="1" applyFont="1" applyFill="1" applyBorder="1" applyAlignment="1">
      <alignment horizontal="center"/>
    </xf>
    <xf numFmtId="4" fontId="29" fillId="0" borderId="1" xfId="0" applyNumberFormat="1" applyFont="1" applyBorder="1" applyAlignment="1">
      <alignment horizontal="center"/>
    </xf>
    <xf numFmtId="4" fontId="15" fillId="2" borderId="1" xfId="0" applyNumberFormat="1" applyFont="1" applyFill="1" applyBorder="1" applyAlignment="1">
      <alignment horizontal="right"/>
    </xf>
    <xf numFmtId="4" fontId="0" fillId="0" borderId="1" xfId="0" applyNumberFormat="1" applyBorder="1"/>
    <xf numFmtId="4" fontId="15" fillId="2" borderId="1" xfId="0" applyNumberFormat="1" applyFont="1" applyFill="1" applyBorder="1" applyAlignment="1" applyProtection="1">
      <alignment horizontal="right" wrapText="1"/>
    </xf>
    <xf numFmtId="9" fontId="4" fillId="7" borderId="1" xfId="0" applyNumberFormat="1" applyFont="1" applyFill="1" applyBorder="1" applyAlignment="1">
      <alignment horizontal="center"/>
    </xf>
    <xf numFmtId="9" fontId="10" fillId="0" borderId="1" xfId="0" applyNumberFormat="1" applyFont="1" applyBorder="1" applyAlignment="1">
      <alignment horizontal="center"/>
    </xf>
    <xf numFmtId="9" fontId="5" fillId="7" borderId="5" xfId="0" applyNumberFormat="1" applyFont="1" applyFill="1" applyBorder="1" applyAlignment="1">
      <alignment horizontal="center" vertical="center"/>
    </xf>
    <xf numFmtId="9" fontId="5" fillId="7" borderId="7" xfId="0" applyNumberFormat="1" applyFont="1" applyFill="1" applyBorder="1" applyAlignment="1">
      <alignment horizontal="center" vertical="center"/>
    </xf>
    <xf numFmtId="9" fontId="5" fillId="7" borderId="6" xfId="0" applyNumberFormat="1" applyFont="1" applyFill="1" applyBorder="1" applyAlignment="1">
      <alignment horizontal="center" vertical="center"/>
    </xf>
    <xf numFmtId="9" fontId="4" fillId="4" borderId="1" xfId="0" applyNumberFormat="1" applyFont="1" applyFill="1" applyBorder="1" applyAlignment="1">
      <alignment horizontal="center"/>
    </xf>
    <xf numFmtId="9" fontId="10" fillId="0" borderId="1" xfId="0" applyNumberFormat="1" applyFont="1" applyFill="1" applyBorder="1" applyAlignment="1">
      <alignment horizontal="center"/>
    </xf>
    <xf numFmtId="9" fontId="5" fillId="7" borderId="1" xfId="0" applyNumberFormat="1" applyFont="1" applyFill="1" applyBorder="1" applyAlignment="1">
      <alignment horizontal="center"/>
    </xf>
    <xf numFmtId="9" fontId="0" fillId="0" borderId="0" xfId="0" applyNumberFormat="1" applyAlignment="1">
      <alignment horizontal="center"/>
    </xf>
    <xf numFmtId="9" fontId="6" fillId="0" borderId="0" xfId="1" applyNumberFormat="1" applyFont="1" applyAlignment="1">
      <alignment horizontal="center"/>
    </xf>
    <xf numFmtId="9" fontId="11" fillId="0" borderId="0" xfId="1" applyNumberFormat="1" applyFont="1" applyAlignment="1">
      <alignment horizontal="center"/>
    </xf>
    <xf numFmtId="9" fontId="21" fillId="0" borderId="0" xfId="1" applyNumberFormat="1" applyAlignment="1">
      <alignment horizontal="center"/>
    </xf>
    <xf numFmtId="9" fontId="3" fillId="0" borderId="0" xfId="1" applyNumberFormat="1" applyFont="1" applyFill="1" applyAlignment="1" applyProtection="1">
      <alignment horizontal="center" vertical="center" wrapText="1"/>
      <protection locked="0"/>
    </xf>
    <xf numFmtId="9" fontId="11" fillId="0" borderId="0" xfId="1" applyNumberFormat="1" applyFont="1" applyFill="1" applyAlignment="1">
      <alignment horizontal="center"/>
    </xf>
    <xf numFmtId="9" fontId="3" fillId="2" borderId="0" xfId="1" applyNumberFormat="1" applyFont="1" applyFill="1" applyAlignment="1" applyProtection="1">
      <alignment horizontal="center" vertical="center" wrapText="1"/>
      <protection locked="0"/>
    </xf>
    <xf numFmtId="9" fontId="11" fillId="2" borderId="0" xfId="1" applyNumberFormat="1" applyFont="1" applyFill="1" applyAlignment="1">
      <alignment horizontal="center"/>
    </xf>
    <xf numFmtId="4" fontId="10" fillId="0" borderId="0" xfId="0" applyNumberFormat="1" applyFont="1" applyAlignment="1">
      <alignment horizontal="center"/>
    </xf>
    <xf numFmtId="9" fontId="15" fillId="0" borderId="1" xfId="0" applyNumberFormat="1" applyFont="1" applyFill="1" applyBorder="1" applyAlignment="1">
      <alignment horizontal="center"/>
    </xf>
    <xf numFmtId="9" fontId="19" fillId="7" borderId="1" xfId="0" applyNumberFormat="1" applyFont="1" applyFill="1" applyBorder="1" applyAlignment="1">
      <alignment horizontal="center"/>
    </xf>
    <xf numFmtId="9" fontId="19" fillId="4" borderId="1" xfId="0" applyNumberFormat="1" applyFont="1" applyFill="1" applyBorder="1" applyAlignment="1">
      <alignment horizontal="center"/>
    </xf>
    <xf numFmtId="0" fontId="17" fillId="7" borderId="9" xfId="0" applyNumberFormat="1" applyFont="1" applyFill="1" applyBorder="1" applyAlignment="1" applyProtection="1">
      <alignment horizontal="left" vertical="center" wrapText="1"/>
    </xf>
    <xf numFmtId="0" fontId="21" fillId="7" borderId="10" xfId="0" applyNumberFormat="1" applyFont="1" applyFill="1" applyBorder="1" applyAlignment="1" applyProtection="1">
      <alignment vertical="center" wrapText="1"/>
    </xf>
    <xf numFmtId="0" fontId="21" fillId="7" borderId="10" xfId="0" applyNumberFormat="1" applyFont="1" applyFill="1" applyBorder="1" applyAlignment="1" applyProtection="1">
      <alignment vertical="center"/>
    </xf>
    <xf numFmtId="0" fontId="12" fillId="2" borderId="0" xfId="0" applyNumberFormat="1" applyFont="1" applyFill="1" applyBorder="1" applyAlignment="1" applyProtection="1">
      <alignment horizontal="center" vertical="center" wrapText="1"/>
    </xf>
    <xf numFmtId="0" fontId="13" fillId="2" borderId="0" xfId="0" applyNumberFormat="1" applyFont="1" applyFill="1" applyBorder="1" applyAlignment="1" applyProtection="1">
      <alignment horizontal="center" vertical="center" wrapText="1"/>
    </xf>
    <xf numFmtId="0" fontId="17" fillId="2" borderId="4" xfId="0" applyNumberFormat="1" applyFont="1" applyFill="1" applyBorder="1" applyAlignment="1" applyProtection="1">
      <alignment horizontal="left" vertical="center" wrapText="1"/>
    </xf>
    <xf numFmtId="0" fontId="19" fillId="4" borderId="1" xfId="0" quotePrefix="1" applyFont="1" applyFill="1" applyBorder="1" applyAlignment="1">
      <alignment horizontal="center" vertical="center" wrapText="1"/>
    </xf>
    <xf numFmtId="0" fontId="20" fillId="4" borderId="1" xfId="0" quotePrefix="1" applyFont="1" applyFill="1" applyBorder="1" applyAlignment="1">
      <alignment horizontal="center" wrapText="1"/>
    </xf>
    <xf numFmtId="0" fontId="20" fillId="4" borderId="9" xfId="0" quotePrefix="1" applyFont="1" applyFill="1" applyBorder="1" applyAlignment="1">
      <alignment horizontal="center" wrapText="1"/>
    </xf>
    <xf numFmtId="0" fontId="17" fillId="0" borderId="9" xfId="0" applyNumberFormat="1" applyFont="1" applyFill="1" applyBorder="1" applyAlignment="1" applyProtection="1">
      <alignment horizontal="left" vertical="center" wrapText="1"/>
    </xf>
    <xf numFmtId="0" fontId="21" fillId="0" borderId="10" xfId="0" applyNumberFormat="1" applyFont="1" applyFill="1" applyBorder="1" applyAlignment="1" applyProtection="1">
      <alignment vertical="center" wrapText="1"/>
    </xf>
    <xf numFmtId="0" fontId="21" fillId="0" borderId="10" xfId="0" applyNumberFormat="1" applyFont="1" applyFill="1" applyBorder="1" applyAlignment="1" applyProtection="1">
      <alignment vertical="center"/>
    </xf>
    <xf numFmtId="0" fontId="17" fillId="0" borderId="9" xfId="0" quotePrefix="1" applyFont="1" applyFill="1" applyBorder="1" applyAlignment="1">
      <alignment horizontal="left" vertical="center"/>
    </xf>
    <xf numFmtId="0" fontId="17" fillId="0" borderId="9" xfId="0" quotePrefix="1" applyNumberFormat="1" applyFont="1" applyFill="1" applyBorder="1" applyAlignment="1" applyProtection="1">
      <alignment horizontal="left" vertical="center" wrapText="1"/>
    </xf>
    <xf numFmtId="0" fontId="17" fillId="0" borderId="9" xfId="0" quotePrefix="1" applyFont="1" applyBorder="1" applyAlignment="1">
      <alignment horizontal="left" vertical="center"/>
    </xf>
    <xf numFmtId="0" fontId="17" fillId="4" borderId="9" xfId="0" quotePrefix="1" applyNumberFormat="1" applyFont="1" applyFill="1" applyBorder="1" applyAlignment="1" applyProtection="1">
      <alignment horizontal="left" vertical="center" wrapText="1"/>
    </xf>
    <xf numFmtId="0" fontId="21" fillId="4" borderId="10" xfId="0" applyNumberFormat="1" applyFont="1" applyFill="1" applyBorder="1" applyAlignment="1" applyProtection="1">
      <alignment vertical="center" wrapText="1"/>
    </xf>
    <xf numFmtId="0" fontId="13" fillId="2" borderId="11" xfId="0" applyNumberFormat="1" applyFont="1" applyFill="1" applyBorder="1" applyAlignment="1" applyProtection="1">
      <alignment horizontal="center" vertical="center" wrapText="1"/>
    </xf>
    <xf numFmtId="0" fontId="17" fillId="2" borderId="0" xfId="0" applyNumberFormat="1" applyFont="1" applyFill="1" applyBorder="1" applyAlignment="1" applyProtection="1">
      <alignment horizontal="left" vertical="center" wrapText="1"/>
    </xf>
    <xf numFmtId="0" fontId="20" fillId="4" borderId="9" xfId="0" quotePrefix="1" applyFont="1" applyFill="1" applyBorder="1" applyAlignment="1">
      <alignment horizontal="center" vertical="center" wrapText="1"/>
    </xf>
    <xf numFmtId="0" fontId="20" fillId="4" borderId="10" xfId="0" quotePrefix="1" applyFont="1" applyFill="1" applyBorder="1" applyAlignment="1">
      <alignment horizontal="center" vertical="center" wrapText="1"/>
    </xf>
    <xf numFmtId="0" fontId="17" fillId="0" borderId="10" xfId="0" applyNumberFormat="1" applyFont="1" applyFill="1" applyBorder="1" applyAlignment="1" applyProtection="1">
      <alignment horizontal="left" vertical="center" wrapText="1"/>
    </xf>
    <xf numFmtId="0" fontId="19" fillId="7" borderId="9" xfId="0" quotePrefix="1" applyFont="1" applyFill="1" applyBorder="1" applyAlignment="1">
      <alignment horizontal="left" wrapText="1"/>
    </xf>
    <xf numFmtId="0" fontId="19" fillId="7" borderId="10" xfId="0" quotePrefix="1" applyFont="1" applyFill="1" applyBorder="1" applyAlignment="1">
      <alignment horizontal="left" wrapText="1"/>
    </xf>
    <xf numFmtId="0" fontId="19" fillId="7" borderId="8" xfId="0" quotePrefix="1" applyFont="1" applyFill="1" applyBorder="1" applyAlignment="1">
      <alignment horizontal="left" wrapText="1"/>
    </xf>
    <xf numFmtId="0" fontId="1" fillId="0" borderId="0" xfId="0" applyFont="1" applyBorder="1" applyAlignment="1">
      <alignment horizontal="left" vertical="top" wrapText="1"/>
    </xf>
    <xf numFmtId="0" fontId="19" fillId="4" borderId="1" xfId="0" quotePrefix="1" applyFont="1" applyFill="1" applyBorder="1" applyAlignment="1">
      <alignment horizontal="left" vertical="center" wrapText="1"/>
    </xf>
    <xf numFmtId="0" fontId="17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Font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8" fillId="7" borderId="1" xfId="0" applyFont="1" applyFill="1" applyBorder="1" applyAlignment="1">
      <alignment horizontal="center" vertical="center"/>
    </xf>
    <xf numFmtId="4" fontId="5" fillId="7" borderId="5" xfId="0" applyNumberFormat="1" applyFont="1" applyFill="1" applyBorder="1" applyAlignment="1">
      <alignment horizontal="right" vertical="center"/>
    </xf>
    <xf numFmtId="4" fontId="5" fillId="7" borderId="7" xfId="0" applyNumberFormat="1" applyFont="1" applyFill="1" applyBorder="1" applyAlignment="1">
      <alignment horizontal="right" vertical="center"/>
    </xf>
    <xf numFmtId="4" fontId="5" fillId="7" borderId="6" xfId="0" applyNumberFormat="1" applyFont="1" applyFill="1" applyBorder="1" applyAlignment="1">
      <alignment horizontal="right" vertical="center"/>
    </xf>
    <xf numFmtId="9" fontId="5" fillId="7" borderId="5" xfId="0" applyNumberFormat="1" applyFont="1" applyFill="1" applyBorder="1" applyAlignment="1">
      <alignment horizontal="center" vertical="center"/>
    </xf>
    <xf numFmtId="9" fontId="5" fillId="7" borderId="7" xfId="0" applyNumberFormat="1" applyFont="1" applyFill="1" applyBorder="1" applyAlignment="1">
      <alignment horizontal="center" vertical="center"/>
    </xf>
    <xf numFmtId="9" fontId="5" fillId="7" borderId="6" xfId="0" applyNumberFormat="1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6" fillId="7" borderId="5" xfId="0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6" fillId="6" borderId="1" xfId="0" applyFont="1" applyFill="1" applyBorder="1" applyAlignment="1" applyProtection="1">
      <alignment horizontal="center" vertical="center" wrapText="1" readingOrder="1"/>
      <protection locked="0"/>
    </xf>
    <xf numFmtId="0" fontId="6" fillId="0" borderId="0" xfId="1" applyFont="1" applyAlignment="1">
      <alignment horizontal="center"/>
    </xf>
    <xf numFmtId="0" fontId="3" fillId="9" borderId="0" xfId="1" applyFont="1" applyFill="1" applyAlignment="1" applyProtection="1">
      <alignment vertical="center" wrapText="1" readingOrder="1"/>
      <protection locked="0"/>
    </xf>
    <xf numFmtId="0" fontId="11" fillId="10" borderId="0" xfId="1" applyFont="1" applyFill="1"/>
    <xf numFmtId="164" fontId="3" fillId="9" borderId="0" xfId="1" applyNumberFormat="1" applyFont="1" applyFill="1" applyAlignment="1" applyProtection="1">
      <alignment horizontal="right" vertical="center" wrapText="1" readingOrder="1"/>
      <protection locked="0"/>
    </xf>
    <xf numFmtId="9" fontId="3" fillId="9" borderId="0" xfId="1" applyNumberFormat="1" applyFont="1" applyFill="1" applyAlignment="1" applyProtection="1">
      <alignment horizontal="center" vertical="center" wrapText="1"/>
      <protection locked="0"/>
    </xf>
    <xf numFmtId="9" fontId="11" fillId="10" borderId="0" xfId="1" applyNumberFormat="1" applyFont="1" applyFill="1" applyAlignment="1">
      <alignment horizontal="center"/>
    </xf>
    <xf numFmtId="0" fontId="3" fillId="3" borderId="0" xfId="1" applyFont="1" applyFill="1" applyAlignment="1" applyProtection="1">
      <alignment vertical="center" wrapText="1" readingOrder="1"/>
      <protection locked="0"/>
    </xf>
    <xf numFmtId="0" fontId="11" fillId="2" borderId="0" xfId="1" applyFont="1" applyFill="1"/>
    <xf numFmtId="164" fontId="3" fillId="3" borderId="0" xfId="1" applyNumberFormat="1" applyFont="1" applyFill="1" applyAlignment="1" applyProtection="1">
      <alignment horizontal="right" vertical="center" wrapText="1" readingOrder="1"/>
      <protection locked="0"/>
    </xf>
    <xf numFmtId="9" fontId="3" fillId="2" borderId="0" xfId="1" applyNumberFormat="1" applyFont="1" applyFill="1" applyAlignment="1" applyProtection="1">
      <alignment horizontal="center" vertical="center" wrapText="1"/>
      <protection locked="0"/>
    </xf>
    <xf numFmtId="9" fontId="11" fillId="2" borderId="0" xfId="1" applyNumberFormat="1" applyFont="1" applyFill="1" applyAlignment="1">
      <alignment horizontal="center"/>
    </xf>
    <xf numFmtId="9" fontId="3" fillId="0" borderId="0" xfId="1" applyNumberFormat="1" applyFont="1" applyFill="1" applyAlignment="1" applyProtection="1">
      <alignment horizontal="center" vertical="center" wrapText="1"/>
      <protection locked="0"/>
    </xf>
    <xf numFmtId="9" fontId="11" fillId="0" borderId="0" xfId="1" applyNumberFormat="1" applyFont="1" applyFill="1" applyAlignment="1">
      <alignment horizontal="center"/>
    </xf>
    <xf numFmtId="0" fontId="3" fillId="5" borderId="0" xfId="1" applyFont="1" applyFill="1" applyAlignment="1" applyProtection="1">
      <alignment vertical="center" wrapText="1" readingOrder="1"/>
      <protection locked="0"/>
    </xf>
    <xf numFmtId="0" fontId="11" fillId="4" borderId="0" xfId="1" applyFont="1" applyFill="1"/>
    <xf numFmtId="164" fontId="3" fillId="5" borderId="0" xfId="1" applyNumberFormat="1" applyFont="1" applyFill="1" applyAlignment="1" applyProtection="1">
      <alignment horizontal="right" vertical="center" wrapText="1" readingOrder="1"/>
      <protection locked="0"/>
    </xf>
    <xf numFmtId="9" fontId="3" fillId="5" borderId="0" xfId="1" applyNumberFormat="1" applyFont="1" applyFill="1" applyAlignment="1" applyProtection="1">
      <alignment horizontal="center" vertical="center" wrapText="1"/>
      <protection locked="0"/>
    </xf>
    <xf numFmtId="9" fontId="11" fillId="4" borderId="0" xfId="1" applyNumberFormat="1" applyFont="1" applyFill="1" applyAlignment="1">
      <alignment horizontal="center"/>
    </xf>
    <xf numFmtId="0" fontId="3" fillId="6" borderId="0" xfId="1" applyFont="1" applyFill="1" applyAlignment="1" applyProtection="1">
      <alignment vertical="center" wrapText="1" readingOrder="1"/>
      <protection locked="0"/>
    </xf>
    <xf numFmtId="0" fontId="11" fillId="7" borderId="0" xfId="1" applyFont="1" applyFill="1"/>
    <xf numFmtId="164" fontId="3" fillId="6" borderId="0" xfId="1" applyNumberFormat="1" applyFont="1" applyFill="1" applyAlignment="1" applyProtection="1">
      <alignment horizontal="right" vertical="center" wrapText="1" readingOrder="1"/>
      <protection locked="0"/>
    </xf>
    <xf numFmtId="9" fontId="3" fillId="6" borderId="0" xfId="1" applyNumberFormat="1" applyFont="1" applyFill="1" applyAlignment="1" applyProtection="1">
      <alignment horizontal="center" vertical="center" wrapText="1"/>
      <protection locked="0"/>
    </xf>
    <xf numFmtId="9" fontId="11" fillId="7" borderId="0" xfId="1" applyNumberFormat="1" applyFont="1" applyFill="1" applyAlignment="1">
      <alignment horizontal="center"/>
    </xf>
    <xf numFmtId="0" fontId="3" fillId="3" borderId="0" xfId="1" applyFont="1" applyFill="1" applyAlignment="1" applyProtection="1">
      <alignment horizontal="left" vertical="center" wrapText="1" readingOrder="1"/>
      <protection locked="0"/>
    </xf>
    <xf numFmtId="164" fontId="3" fillId="3" borderId="0" xfId="1" applyNumberFormat="1" applyFont="1" applyFill="1" applyAlignment="1" applyProtection="1">
      <alignment vertical="center" wrapText="1" readingOrder="1"/>
      <protection locked="0"/>
    </xf>
    <xf numFmtId="0" fontId="11" fillId="2" borderId="0" xfId="1" applyFont="1" applyFill="1" applyAlignment="1"/>
    <xf numFmtId="0" fontId="26" fillId="11" borderId="0" xfId="1" applyFont="1" applyFill="1" applyAlignment="1" applyProtection="1">
      <alignment vertical="center" wrapText="1" readingOrder="1"/>
      <protection locked="0"/>
    </xf>
    <xf numFmtId="0" fontId="5" fillId="12" borderId="0" xfId="1" applyFont="1" applyFill="1"/>
    <xf numFmtId="164" fontId="26" fillId="11" borderId="0" xfId="1" applyNumberFormat="1" applyFont="1" applyFill="1" applyAlignment="1" applyProtection="1">
      <alignment horizontal="right" vertical="center" wrapText="1" readingOrder="1"/>
      <protection locked="0"/>
    </xf>
    <xf numFmtId="9" fontId="26" fillId="11" borderId="0" xfId="1" applyNumberFormat="1" applyFont="1" applyFill="1" applyAlignment="1" applyProtection="1">
      <alignment horizontal="center" vertical="center" wrapText="1"/>
      <protection locked="0"/>
    </xf>
    <xf numFmtId="9" fontId="5" fillId="12" borderId="0" xfId="1" applyNumberFormat="1" applyFont="1" applyFill="1" applyAlignment="1">
      <alignment horizontal="center"/>
    </xf>
    <xf numFmtId="0" fontId="5" fillId="12" borderId="0" xfId="1" applyFont="1" applyFill="1" applyAlignment="1">
      <alignment horizontal="right"/>
    </xf>
    <xf numFmtId="0" fontId="19" fillId="8" borderId="9" xfId="0" applyNumberFormat="1" applyFont="1" applyFill="1" applyBorder="1" applyAlignment="1" applyProtection="1">
      <alignment horizontal="center" vertical="center" wrapText="1"/>
    </xf>
    <xf numFmtId="0" fontId="19" fillId="8" borderId="10" xfId="0" applyNumberFormat="1" applyFont="1" applyFill="1" applyBorder="1" applyAlignment="1" applyProtection="1">
      <alignment horizontal="center" vertical="center" wrapText="1"/>
    </xf>
    <xf numFmtId="0" fontId="19" fillId="8" borderId="8" xfId="0" applyNumberFormat="1" applyFont="1" applyFill="1" applyBorder="1" applyAlignment="1" applyProtection="1">
      <alignment horizontal="center" vertical="center" wrapText="1"/>
    </xf>
  </cellXfs>
  <cellStyles count="2">
    <cellStyle name="Normalno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workbookViewId="0">
      <selection activeCell="J21" sqref="J21"/>
    </sheetView>
  </sheetViews>
  <sheetFormatPr defaultRowHeight="15" x14ac:dyDescent="0.25"/>
  <cols>
    <col min="1" max="1" width="35.140625" customWidth="1"/>
    <col min="2" max="2" width="18.140625" customWidth="1"/>
    <col min="3" max="3" width="15.42578125" customWidth="1"/>
    <col min="5" max="5" width="28" customWidth="1"/>
    <col min="6" max="6" width="24.7109375" customWidth="1"/>
    <col min="7" max="7" width="17.42578125" customWidth="1"/>
    <col min="8" max="8" width="19.42578125" customWidth="1"/>
    <col min="9" max="9" width="18.7109375" customWidth="1"/>
    <col min="10" max="10" width="20.5703125" customWidth="1"/>
  </cols>
  <sheetData>
    <row r="1" spans="1:11" ht="15.75" x14ac:dyDescent="0.25">
      <c r="A1" s="172" t="s">
        <v>395</v>
      </c>
      <c r="B1" s="172"/>
      <c r="C1" s="172"/>
      <c r="D1" s="172"/>
      <c r="E1" s="172"/>
      <c r="F1" s="172"/>
      <c r="G1" s="172"/>
      <c r="H1" s="172"/>
      <c r="I1" s="172"/>
      <c r="J1" s="172"/>
      <c r="K1" s="29"/>
    </row>
    <row r="2" spans="1:11" ht="18" x14ac:dyDescent="0.25">
      <c r="A2" s="173"/>
      <c r="B2" s="173"/>
      <c r="C2" s="173"/>
      <c r="D2" s="173"/>
      <c r="E2" s="173"/>
      <c r="F2" s="173"/>
      <c r="G2" s="173"/>
      <c r="H2" s="173"/>
      <c r="I2" s="173"/>
      <c r="J2" s="173"/>
      <c r="K2" s="30"/>
    </row>
    <row r="3" spans="1:11" ht="15.75" x14ac:dyDescent="0.25">
      <c r="A3" s="172" t="s">
        <v>182</v>
      </c>
      <c r="B3" s="172"/>
      <c r="C3" s="172"/>
      <c r="D3" s="172"/>
      <c r="E3" s="172"/>
      <c r="F3" s="172"/>
      <c r="G3" s="172"/>
      <c r="H3" s="172"/>
      <c r="I3" s="172"/>
      <c r="J3" s="172"/>
      <c r="K3" s="31"/>
    </row>
    <row r="4" spans="1:11" ht="18" x14ac:dyDescent="0.25">
      <c r="A4" s="173"/>
      <c r="B4" s="173"/>
      <c r="C4" s="173"/>
      <c r="D4" s="173"/>
      <c r="E4" s="173"/>
      <c r="F4" s="173"/>
      <c r="G4" s="173"/>
      <c r="H4" s="173"/>
      <c r="I4" s="173"/>
      <c r="J4" s="173"/>
      <c r="K4" s="32"/>
    </row>
    <row r="5" spans="1:11" ht="15.75" x14ac:dyDescent="0.25">
      <c r="A5" s="172" t="s">
        <v>396</v>
      </c>
      <c r="B5" s="172"/>
      <c r="C5" s="172"/>
      <c r="D5" s="172"/>
      <c r="E5" s="172"/>
      <c r="F5" s="172"/>
      <c r="G5" s="172"/>
      <c r="H5" s="172"/>
      <c r="I5" s="172"/>
      <c r="J5" s="172"/>
      <c r="K5" s="33"/>
    </row>
    <row r="6" spans="1:11" ht="15.75" x14ac:dyDescent="0.25">
      <c r="A6" s="172"/>
      <c r="B6" s="172"/>
      <c r="C6" s="172"/>
      <c r="D6" s="172"/>
      <c r="E6" s="172"/>
      <c r="F6" s="172"/>
      <c r="G6" s="172"/>
      <c r="H6" s="172"/>
      <c r="I6" s="172"/>
      <c r="J6" s="172"/>
      <c r="K6" s="33"/>
    </row>
    <row r="7" spans="1:11" ht="18" x14ac:dyDescent="0.25">
      <c r="A7" s="174" t="s">
        <v>397</v>
      </c>
      <c r="B7" s="174"/>
      <c r="C7" s="174"/>
      <c r="D7" s="174"/>
      <c r="E7" s="174"/>
      <c r="F7" s="34"/>
      <c r="G7" s="35"/>
      <c r="H7" s="35"/>
      <c r="I7" s="36"/>
      <c r="J7" s="36"/>
    </row>
    <row r="8" spans="1:11" ht="25.5" x14ac:dyDescent="0.25">
      <c r="A8" s="175" t="s">
        <v>48</v>
      </c>
      <c r="B8" s="175"/>
      <c r="C8" s="175"/>
      <c r="D8" s="175"/>
      <c r="E8" s="175"/>
      <c r="F8" s="65" t="s">
        <v>438</v>
      </c>
      <c r="G8" s="65" t="s">
        <v>539</v>
      </c>
      <c r="H8" s="65" t="s">
        <v>553</v>
      </c>
      <c r="I8" s="65" t="s">
        <v>399</v>
      </c>
      <c r="J8" s="65" t="s">
        <v>400</v>
      </c>
    </row>
    <row r="9" spans="1:11" x14ac:dyDescent="0.25">
      <c r="A9" s="176">
        <v>1</v>
      </c>
      <c r="B9" s="176"/>
      <c r="C9" s="176"/>
      <c r="D9" s="176"/>
      <c r="E9" s="177"/>
      <c r="F9" s="66">
        <v>2</v>
      </c>
      <c r="G9" s="67">
        <v>3</v>
      </c>
      <c r="H9" s="67">
        <v>4</v>
      </c>
      <c r="I9" s="67" t="s">
        <v>537</v>
      </c>
      <c r="J9" s="67" t="s">
        <v>538</v>
      </c>
    </row>
    <row r="10" spans="1:11" x14ac:dyDescent="0.25">
      <c r="A10" s="178" t="s">
        <v>403</v>
      </c>
      <c r="B10" s="179"/>
      <c r="C10" s="179"/>
      <c r="D10" s="179"/>
      <c r="E10" s="180"/>
      <c r="F10" s="57">
        <v>980362.49</v>
      </c>
      <c r="G10" s="144">
        <v>2341022.64</v>
      </c>
      <c r="H10" s="144">
        <v>1048281.24</v>
      </c>
      <c r="I10" s="166">
        <f>H10/F10</f>
        <v>1.0692792214030955</v>
      </c>
      <c r="J10" s="166">
        <f>H10/G10</f>
        <v>0.4477877411728064</v>
      </c>
    </row>
    <row r="11" spans="1:11" x14ac:dyDescent="0.25">
      <c r="A11" s="181" t="s">
        <v>404</v>
      </c>
      <c r="B11" s="180"/>
      <c r="C11" s="180"/>
      <c r="D11" s="180"/>
      <c r="E11" s="180"/>
      <c r="F11" s="57">
        <v>0</v>
      </c>
      <c r="G11" s="144">
        <v>0</v>
      </c>
      <c r="H11" s="144">
        <v>0</v>
      </c>
      <c r="I11" s="166">
        <v>0</v>
      </c>
      <c r="J11" s="166">
        <v>0</v>
      </c>
    </row>
    <row r="12" spans="1:11" x14ac:dyDescent="0.25">
      <c r="A12" s="169" t="s">
        <v>405</v>
      </c>
      <c r="B12" s="170"/>
      <c r="C12" s="170"/>
      <c r="D12" s="170"/>
      <c r="E12" s="171"/>
      <c r="F12" s="142">
        <v>980362.49</v>
      </c>
      <c r="G12" s="58">
        <f>SUM(G10:G11)</f>
        <v>2341022.64</v>
      </c>
      <c r="H12" s="58">
        <f>SUM(H10:H11)</f>
        <v>1048281.24</v>
      </c>
      <c r="I12" s="167">
        <f>H12/F12</f>
        <v>1.0692792214030955</v>
      </c>
      <c r="J12" s="167">
        <f>H12/G12</f>
        <v>0.4477877411728064</v>
      </c>
    </row>
    <row r="13" spans="1:11" x14ac:dyDescent="0.25">
      <c r="A13" s="182" t="s">
        <v>406</v>
      </c>
      <c r="B13" s="179"/>
      <c r="C13" s="179"/>
      <c r="D13" s="179"/>
      <c r="E13" s="179"/>
      <c r="F13" s="46">
        <v>1139121.8600000001</v>
      </c>
      <c r="G13" s="144">
        <v>2173613.3199999998</v>
      </c>
      <c r="H13" s="144">
        <v>1049190.56</v>
      </c>
      <c r="I13" s="166">
        <f>H13/F13</f>
        <v>0.92105208129356764</v>
      </c>
      <c r="J13" s="166">
        <f>H13/G13</f>
        <v>0.48269420800200108</v>
      </c>
    </row>
    <row r="14" spans="1:11" x14ac:dyDescent="0.25">
      <c r="A14" s="183" t="s">
        <v>407</v>
      </c>
      <c r="B14" s="180"/>
      <c r="C14" s="180"/>
      <c r="D14" s="180"/>
      <c r="E14" s="180"/>
      <c r="F14" s="57">
        <v>16646.45</v>
      </c>
      <c r="G14" s="145">
        <v>15334.51</v>
      </c>
      <c r="H14" s="145">
        <v>3850.84</v>
      </c>
      <c r="I14" s="166">
        <f>H14/F14</f>
        <v>0.23133100450846877</v>
      </c>
      <c r="J14" s="166">
        <f>H14/G14</f>
        <v>0.2511224682105917</v>
      </c>
    </row>
    <row r="15" spans="1:11" x14ac:dyDescent="0.25">
      <c r="A15" s="51" t="s">
        <v>408</v>
      </c>
      <c r="B15" s="52"/>
      <c r="C15" s="52"/>
      <c r="D15" s="52"/>
      <c r="E15" s="52"/>
      <c r="F15" s="142">
        <v>1155768.31</v>
      </c>
      <c r="G15" s="58">
        <f>SUM(G13:G14)</f>
        <v>2188947.8299999996</v>
      </c>
      <c r="H15" s="58">
        <f>SUM(H13:H14)</f>
        <v>1053041.4000000001</v>
      </c>
      <c r="I15" s="167">
        <f>H15/F15</f>
        <v>0.9111180769439855</v>
      </c>
      <c r="J15" s="167">
        <f>H15/G15</f>
        <v>0.48107194953111349</v>
      </c>
    </row>
    <row r="16" spans="1:11" x14ac:dyDescent="0.25">
      <c r="A16" s="184" t="s">
        <v>409</v>
      </c>
      <c r="B16" s="185"/>
      <c r="C16" s="185"/>
      <c r="D16" s="185"/>
      <c r="E16" s="185"/>
      <c r="F16" s="143">
        <v>-175405.82000000007</v>
      </c>
      <c r="G16" s="70">
        <f>G12-G15</f>
        <v>152074.81000000052</v>
      </c>
      <c r="H16" s="70">
        <f>H12-H15</f>
        <v>-4760.160000000149</v>
      </c>
      <c r="I16" s="168">
        <f>H16/F16</f>
        <v>2.7137982080641037E-2</v>
      </c>
      <c r="J16" s="168">
        <f>H16/G16</f>
        <v>-3.1301436444340337E-2</v>
      </c>
    </row>
    <row r="17" spans="1:11" ht="18" x14ac:dyDescent="0.25">
      <c r="A17" s="186"/>
      <c r="B17" s="186"/>
      <c r="C17" s="186"/>
      <c r="D17" s="186"/>
      <c r="E17" s="186"/>
      <c r="F17" s="186"/>
      <c r="G17" s="186"/>
      <c r="H17" s="186"/>
      <c r="I17" s="186"/>
      <c r="J17" s="186"/>
      <c r="K17" s="37"/>
    </row>
    <row r="18" spans="1:11" ht="18" x14ac:dyDescent="0.25">
      <c r="A18" s="187" t="s">
        <v>410</v>
      </c>
      <c r="B18" s="187"/>
      <c r="C18" s="187"/>
      <c r="D18" s="187"/>
      <c r="E18" s="187"/>
      <c r="F18" s="34"/>
      <c r="G18" s="35"/>
      <c r="H18" s="35"/>
      <c r="I18" s="36"/>
      <c r="J18" s="36"/>
      <c r="K18" s="37"/>
    </row>
    <row r="19" spans="1:11" ht="25.5" x14ac:dyDescent="0.25">
      <c r="A19" s="175" t="s">
        <v>48</v>
      </c>
      <c r="B19" s="175"/>
      <c r="C19" s="175"/>
      <c r="D19" s="175"/>
      <c r="E19" s="175"/>
      <c r="F19" s="65" t="s">
        <v>438</v>
      </c>
      <c r="G19" s="68" t="s">
        <v>539</v>
      </c>
      <c r="H19" s="68" t="s">
        <v>553</v>
      </c>
      <c r="I19" s="68" t="s">
        <v>399</v>
      </c>
      <c r="J19" s="68" t="s">
        <v>400</v>
      </c>
    </row>
    <row r="20" spans="1:11" x14ac:dyDescent="0.25">
      <c r="A20" s="188">
        <v>1</v>
      </c>
      <c r="B20" s="189"/>
      <c r="C20" s="189"/>
      <c r="D20" s="189"/>
      <c r="E20" s="189"/>
      <c r="F20" s="69">
        <v>2</v>
      </c>
      <c r="G20" s="67">
        <v>3</v>
      </c>
      <c r="H20" s="67">
        <v>4</v>
      </c>
      <c r="I20" s="67" t="s">
        <v>537</v>
      </c>
      <c r="J20" s="67" t="s">
        <v>538</v>
      </c>
    </row>
    <row r="21" spans="1:11" x14ac:dyDescent="0.25">
      <c r="A21" s="178" t="s">
        <v>411</v>
      </c>
      <c r="B21" s="190"/>
      <c r="C21" s="190"/>
      <c r="D21" s="190"/>
      <c r="E21" s="190"/>
      <c r="F21" s="45"/>
      <c r="G21" s="44"/>
      <c r="H21" s="145">
        <v>0</v>
      </c>
      <c r="I21" s="40"/>
      <c r="J21" s="40"/>
    </row>
    <row r="22" spans="1:11" x14ac:dyDescent="0.25">
      <c r="A22" s="178" t="s">
        <v>412</v>
      </c>
      <c r="B22" s="179"/>
      <c r="C22" s="179"/>
      <c r="D22" s="179"/>
      <c r="E22" s="179"/>
      <c r="F22" s="43"/>
      <c r="G22" s="44"/>
      <c r="H22" s="145">
        <v>0</v>
      </c>
      <c r="I22" s="40"/>
      <c r="J22" s="40"/>
    </row>
    <row r="23" spans="1:11" x14ac:dyDescent="0.25">
      <c r="A23" s="191" t="s">
        <v>413</v>
      </c>
      <c r="B23" s="192"/>
      <c r="C23" s="192"/>
      <c r="D23" s="192"/>
      <c r="E23" s="193"/>
      <c r="F23" s="53"/>
      <c r="G23" s="54">
        <v>-152074.81</v>
      </c>
      <c r="H23" s="54">
        <v>-152074.81</v>
      </c>
      <c r="I23" s="55"/>
      <c r="J23" s="55"/>
    </row>
    <row r="24" spans="1:11" x14ac:dyDescent="0.25">
      <c r="A24" s="178" t="s">
        <v>414</v>
      </c>
      <c r="B24" s="179"/>
      <c r="C24" s="179"/>
      <c r="D24" s="179"/>
      <c r="E24" s="179"/>
      <c r="F24" s="46"/>
      <c r="G24" s="46">
        <v>-152074.81</v>
      </c>
      <c r="H24" s="46">
        <v>-152074.81</v>
      </c>
      <c r="I24" s="40"/>
      <c r="J24" s="40"/>
    </row>
    <row r="25" spans="1:11" x14ac:dyDescent="0.25">
      <c r="A25" s="178" t="s">
        <v>415</v>
      </c>
      <c r="B25" s="179"/>
      <c r="C25" s="179"/>
      <c r="D25" s="179"/>
      <c r="E25" s="179"/>
      <c r="F25" s="46"/>
      <c r="G25" s="46">
        <v>0</v>
      </c>
      <c r="H25" s="165">
        <v>0</v>
      </c>
      <c r="I25" s="40"/>
      <c r="J25" s="40"/>
    </row>
    <row r="26" spans="1:11" x14ac:dyDescent="0.25">
      <c r="A26" s="191" t="s">
        <v>416</v>
      </c>
      <c r="B26" s="192"/>
      <c r="C26" s="192"/>
      <c r="D26" s="192"/>
      <c r="E26" s="193"/>
      <c r="F26" s="82"/>
      <c r="G26" s="80"/>
      <c r="H26" s="80"/>
      <c r="I26" s="56"/>
      <c r="J26" s="56"/>
      <c r="K26" s="38"/>
    </row>
    <row r="27" spans="1:11" ht="15.75" x14ac:dyDescent="0.25">
      <c r="A27" s="195" t="s">
        <v>417</v>
      </c>
      <c r="B27" s="195"/>
      <c r="C27" s="195"/>
      <c r="D27" s="195"/>
      <c r="E27" s="195"/>
      <c r="F27" s="83"/>
      <c r="G27" s="81"/>
      <c r="H27" s="72"/>
      <c r="I27" s="71"/>
      <c r="J27" s="71"/>
    </row>
    <row r="29" spans="1:11" x14ac:dyDescent="0.25">
      <c r="A29" s="39"/>
      <c r="B29" s="39"/>
      <c r="C29" s="39"/>
      <c r="D29" s="39"/>
      <c r="E29" s="39"/>
      <c r="F29" s="39"/>
      <c r="G29" s="39"/>
      <c r="H29" s="39"/>
      <c r="I29" s="39"/>
      <c r="J29" s="39"/>
    </row>
    <row r="30" spans="1:11" x14ac:dyDescent="0.25">
      <c r="A30" s="196" t="s">
        <v>418</v>
      </c>
      <c r="B30" s="196"/>
      <c r="C30" s="196"/>
      <c r="D30" s="196"/>
      <c r="E30" s="196"/>
      <c r="F30" s="196"/>
      <c r="G30" s="196"/>
      <c r="H30" s="196"/>
      <c r="I30" s="196"/>
      <c r="J30" s="196"/>
    </row>
    <row r="31" spans="1:11" x14ac:dyDescent="0.25">
      <c r="A31" s="196" t="s">
        <v>419</v>
      </c>
      <c r="B31" s="196"/>
      <c r="C31" s="196"/>
      <c r="D31" s="196"/>
      <c r="E31" s="196"/>
      <c r="F31" s="196"/>
      <c r="G31" s="196"/>
      <c r="H31" s="196"/>
      <c r="I31" s="196"/>
      <c r="J31" s="196"/>
    </row>
    <row r="32" spans="1:11" x14ac:dyDescent="0.25">
      <c r="A32" s="196" t="s">
        <v>420</v>
      </c>
      <c r="B32" s="196"/>
      <c r="C32" s="196"/>
      <c r="D32" s="196"/>
      <c r="E32" s="196"/>
      <c r="F32" s="196"/>
      <c r="G32" s="196"/>
      <c r="H32" s="196"/>
      <c r="I32" s="196"/>
      <c r="J32" s="196"/>
    </row>
    <row r="33" spans="1:10" x14ac:dyDescent="0.25">
      <c r="A33" s="196" t="s">
        <v>421</v>
      </c>
      <c r="B33" s="196"/>
      <c r="C33" s="196"/>
      <c r="D33" s="196"/>
      <c r="E33" s="196"/>
      <c r="F33" s="196"/>
      <c r="G33" s="196"/>
      <c r="H33" s="196"/>
      <c r="I33" s="196"/>
      <c r="J33" s="196"/>
    </row>
    <row r="34" spans="1:10" ht="35.25" customHeight="1" x14ac:dyDescent="0.25">
      <c r="A34" s="196"/>
      <c r="B34" s="196"/>
      <c r="C34" s="196"/>
      <c r="D34" s="196"/>
      <c r="E34" s="196"/>
      <c r="F34" s="196"/>
      <c r="G34" s="196"/>
      <c r="H34" s="196"/>
      <c r="I34" s="196"/>
      <c r="J34" s="196"/>
    </row>
    <row r="35" spans="1:10" x14ac:dyDescent="0.25">
      <c r="A35" s="194" t="s">
        <v>422</v>
      </c>
      <c r="B35" s="194"/>
      <c r="C35" s="194"/>
      <c r="D35" s="194"/>
      <c r="E35" s="194"/>
      <c r="F35" s="194"/>
      <c r="G35" s="194"/>
      <c r="H35" s="194"/>
      <c r="I35" s="194"/>
      <c r="J35" s="194"/>
    </row>
    <row r="36" spans="1:10" x14ac:dyDescent="0.25">
      <c r="A36" s="194"/>
      <c r="B36" s="194"/>
      <c r="C36" s="194"/>
      <c r="D36" s="194"/>
      <c r="E36" s="194"/>
      <c r="F36" s="194"/>
      <c r="G36" s="194"/>
      <c r="H36" s="194"/>
      <c r="I36" s="194"/>
      <c r="J36" s="194"/>
    </row>
  </sheetData>
  <mergeCells count="31">
    <mergeCell ref="A35:J36"/>
    <mergeCell ref="A26:E26"/>
    <mergeCell ref="A27:E27"/>
    <mergeCell ref="A30:J30"/>
    <mergeCell ref="A31:J31"/>
    <mergeCell ref="A32:J32"/>
    <mergeCell ref="A33:J34"/>
    <mergeCell ref="A25:E25"/>
    <mergeCell ref="A13:E13"/>
    <mergeCell ref="A14:E14"/>
    <mergeCell ref="A16:E16"/>
    <mergeCell ref="A17:J17"/>
    <mergeCell ref="A18:E18"/>
    <mergeCell ref="A19:E19"/>
    <mergeCell ref="A20:E20"/>
    <mergeCell ref="A21:E21"/>
    <mergeCell ref="A22:E22"/>
    <mergeCell ref="A23:E23"/>
    <mergeCell ref="A24:E24"/>
    <mergeCell ref="A12:E12"/>
    <mergeCell ref="A1:J1"/>
    <mergeCell ref="A2:J2"/>
    <mergeCell ref="A3:J3"/>
    <mergeCell ref="A4:J4"/>
    <mergeCell ref="A5:J5"/>
    <mergeCell ref="A6:J6"/>
    <mergeCell ref="A7:E7"/>
    <mergeCell ref="A8:E8"/>
    <mergeCell ref="A9:E9"/>
    <mergeCell ref="A10:E10"/>
    <mergeCell ref="A11:E11"/>
  </mergeCells>
  <pageMargins left="0.7" right="0.7" top="0.75" bottom="0.75" header="0.3" footer="0.3"/>
  <pageSetup paperSize="9" scale="63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M124"/>
  <sheetViews>
    <sheetView tabSelected="1" workbookViewId="0">
      <selection activeCell="G124" sqref="G124"/>
    </sheetView>
  </sheetViews>
  <sheetFormatPr defaultRowHeight="15" x14ac:dyDescent="0.25"/>
  <cols>
    <col min="3" max="3" width="65.85546875" customWidth="1"/>
    <col min="4" max="4" width="22.28515625" customWidth="1"/>
    <col min="5" max="5" width="16.5703125" customWidth="1"/>
    <col min="6" max="6" width="19.7109375" customWidth="1"/>
    <col min="7" max="7" width="12.28515625" style="50" customWidth="1"/>
    <col min="8" max="8" width="9.85546875" customWidth="1"/>
    <col min="13" max="13" width="10.85546875" bestFit="1" customWidth="1"/>
  </cols>
  <sheetData>
    <row r="3" spans="2:8" ht="18.75" x14ac:dyDescent="0.3">
      <c r="C3" s="197" t="s">
        <v>182</v>
      </c>
      <c r="D3" s="197"/>
      <c r="E3" s="197"/>
      <c r="F3" s="197"/>
      <c r="G3" s="41"/>
    </row>
    <row r="4" spans="2:8" ht="8.25" customHeight="1" x14ac:dyDescent="0.3">
      <c r="C4" s="2"/>
      <c r="D4" s="2"/>
      <c r="E4" s="2"/>
      <c r="F4" s="2"/>
      <c r="G4" s="41"/>
    </row>
    <row r="5" spans="2:8" ht="18.75" x14ac:dyDescent="0.3">
      <c r="C5" s="197" t="s">
        <v>183</v>
      </c>
      <c r="D5" s="197"/>
      <c r="E5" s="197"/>
      <c r="F5" s="197"/>
      <c r="G5" s="41"/>
    </row>
    <row r="6" spans="2:8" ht="12" customHeight="1" x14ac:dyDescent="0.3">
      <c r="C6" s="2"/>
      <c r="D6" s="2"/>
      <c r="E6" s="2"/>
      <c r="F6" s="2"/>
      <c r="G6" s="41"/>
    </row>
    <row r="7" spans="2:8" ht="18.75" x14ac:dyDescent="0.3">
      <c r="C7" s="197" t="s">
        <v>184</v>
      </c>
      <c r="D7" s="197"/>
      <c r="E7" s="197"/>
      <c r="F7" s="197"/>
      <c r="G7" s="41"/>
    </row>
    <row r="9" spans="2:8" ht="15.75" customHeight="1" x14ac:dyDescent="0.25">
      <c r="B9" s="199" t="s">
        <v>49</v>
      </c>
      <c r="C9" s="199"/>
      <c r="D9" s="209" t="s">
        <v>439</v>
      </c>
      <c r="E9" s="209" t="s">
        <v>539</v>
      </c>
      <c r="F9" s="209" t="s">
        <v>540</v>
      </c>
      <c r="G9" s="209" t="s">
        <v>47</v>
      </c>
      <c r="H9" s="209" t="s">
        <v>47</v>
      </c>
    </row>
    <row r="10" spans="2:8" ht="15" customHeight="1" x14ac:dyDescent="0.25">
      <c r="B10" s="199"/>
      <c r="C10" s="199"/>
      <c r="D10" s="209"/>
      <c r="E10" s="209"/>
      <c r="F10" s="209"/>
      <c r="G10" s="209"/>
      <c r="H10" s="209"/>
    </row>
    <row r="11" spans="2:8" x14ac:dyDescent="0.25">
      <c r="B11" s="198" t="s">
        <v>48</v>
      </c>
      <c r="C11" s="198"/>
      <c r="D11" s="77">
        <v>2</v>
      </c>
      <c r="E11" s="77">
        <v>3</v>
      </c>
      <c r="F11" s="77">
        <v>4</v>
      </c>
      <c r="G11" s="78" t="s">
        <v>535</v>
      </c>
      <c r="H11" s="77" t="s">
        <v>536</v>
      </c>
    </row>
    <row r="12" spans="2:8" x14ac:dyDescent="0.25">
      <c r="B12" s="120"/>
      <c r="C12" s="121" t="s">
        <v>542</v>
      </c>
      <c r="D12" s="122">
        <v>980362.49</v>
      </c>
      <c r="E12" s="122">
        <v>2349750</v>
      </c>
      <c r="F12" s="122">
        <v>1048281.24</v>
      </c>
      <c r="G12" s="149">
        <f>F12/D12</f>
        <v>1.0692792214030955</v>
      </c>
      <c r="H12" s="149">
        <f>F12/E12</f>
        <v>0.44612458346632622</v>
      </c>
    </row>
    <row r="13" spans="2:8" x14ac:dyDescent="0.25">
      <c r="B13" s="15" t="s">
        <v>0</v>
      </c>
      <c r="C13" s="10" t="s">
        <v>1</v>
      </c>
      <c r="D13" s="16">
        <v>980362.49</v>
      </c>
      <c r="E13" s="9">
        <v>2341022.64</v>
      </c>
      <c r="F13" s="9">
        <v>1048281.24</v>
      </c>
      <c r="G13" s="150">
        <f>F13/D13</f>
        <v>1.0692792214030955</v>
      </c>
      <c r="H13" s="150">
        <f>F13/E13</f>
        <v>0.4477877411728064</v>
      </c>
    </row>
    <row r="14" spans="2:8" x14ac:dyDescent="0.25">
      <c r="B14" s="15" t="s">
        <v>2</v>
      </c>
      <c r="C14" s="10" t="s">
        <v>3</v>
      </c>
      <c r="D14" s="16">
        <v>896306.4</v>
      </c>
      <c r="E14" s="9">
        <v>2190034.58</v>
      </c>
      <c r="F14" s="9">
        <v>970114.14</v>
      </c>
      <c r="G14" s="150">
        <f t="shared" ref="G14:G40" si="0">F14/D14</f>
        <v>1.0823465502421941</v>
      </c>
      <c r="H14" s="150">
        <f t="shared" ref="H14:H41" si="1">F14/E14</f>
        <v>0.44296749871410707</v>
      </c>
    </row>
    <row r="15" spans="2:8" x14ac:dyDescent="0.25">
      <c r="B15" s="15" t="s">
        <v>4</v>
      </c>
      <c r="C15" s="10" t="s">
        <v>5</v>
      </c>
      <c r="D15" s="16">
        <v>0</v>
      </c>
      <c r="E15" s="9">
        <v>7000</v>
      </c>
      <c r="F15" s="9">
        <v>0</v>
      </c>
      <c r="G15" s="150">
        <v>0</v>
      </c>
      <c r="H15" s="150">
        <f t="shared" si="1"/>
        <v>0</v>
      </c>
    </row>
    <row r="16" spans="2:8" x14ac:dyDescent="0.25">
      <c r="B16" s="15" t="s">
        <v>6</v>
      </c>
      <c r="C16" s="10" t="s">
        <v>7</v>
      </c>
      <c r="D16" s="16">
        <v>0</v>
      </c>
      <c r="E16" s="9">
        <v>7000</v>
      </c>
      <c r="F16" s="9">
        <v>0</v>
      </c>
      <c r="G16" s="150">
        <v>0</v>
      </c>
      <c r="H16" s="150">
        <f t="shared" si="1"/>
        <v>0</v>
      </c>
    </row>
    <row r="17" spans="2:13" x14ac:dyDescent="0.25">
      <c r="B17" s="15" t="s">
        <v>8</v>
      </c>
      <c r="C17" s="10" t="s">
        <v>9</v>
      </c>
      <c r="D17" s="16">
        <v>871705.5</v>
      </c>
      <c r="E17" s="9">
        <v>2100244.91</v>
      </c>
      <c r="F17" s="9">
        <v>950109.47</v>
      </c>
      <c r="G17" s="150">
        <f t="shared" si="0"/>
        <v>1.0899431860875031</v>
      </c>
      <c r="H17" s="150">
        <f t="shared" si="1"/>
        <v>0.45238032263580152</v>
      </c>
    </row>
    <row r="18" spans="2:13" x14ac:dyDescent="0.25">
      <c r="B18" s="15" t="s">
        <v>10</v>
      </c>
      <c r="C18" s="10" t="s">
        <v>11</v>
      </c>
      <c r="D18" s="16">
        <v>871705.5</v>
      </c>
      <c r="E18" s="9">
        <v>2091244.91</v>
      </c>
      <c r="F18" s="9">
        <v>950109.47</v>
      </c>
      <c r="G18" s="150">
        <f t="shared" si="0"/>
        <v>1.0899431860875031</v>
      </c>
      <c r="H18" s="150">
        <f t="shared" si="1"/>
        <v>0.45432721220586259</v>
      </c>
      <c r="M18" s="28"/>
    </row>
    <row r="19" spans="2:13" x14ac:dyDescent="0.25">
      <c r="B19" s="15" t="s">
        <v>12</v>
      </c>
      <c r="C19" s="10" t="s">
        <v>13</v>
      </c>
      <c r="D19" s="16">
        <v>0</v>
      </c>
      <c r="E19" s="9">
        <v>9000</v>
      </c>
      <c r="F19" s="9">
        <v>0</v>
      </c>
      <c r="G19" s="150">
        <v>0</v>
      </c>
      <c r="H19" s="150">
        <f t="shared" si="1"/>
        <v>0</v>
      </c>
      <c r="M19" s="28"/>
    </row>
    <row r="20" spans="2:13" x14ac:dyDescent="0.25">
      <c r="B20" s="15" t="s">
        <v>14</v>
      </c>
      <c r="C20" s="10" t="s">
        <v>15</v>
      </c>
      <c r="D20" s="16">
        <v>3990.88</v>
      </c>
      <c r="E20" s="9">
        <v>82789.67</v>
      </c>
      <c r="F20" s="9">
        <v>0</v>
      </c>
      <c r="G20" s="150">
        <f t="shared" si="0"/>
        <v>0</v>
      </c>
      <c r="H20" s="150">
        <f t="shared" si="1"/>
        <v>0</v>
      </c>
      <c r="M20" s="28"/>
    </row>
    <row r="21" spans="2:13" x14ac:dyDescent="0.25">
      <c r="B21" s="15" t="s">
        <v>16</v>
      </c>
      <c r="C21" s="10" t="s">
        <v>17</v>
      </c>
      <c r="D21" s="16">
        <v>3990.88</v>
      </c>
      <c r="E21" s="9">
        <v>82789.67</v>
      </c>
      <c r="F21" s="9">
        <v>0</v>
      </c>
      <c r="G21" s="150">
        <f t="shared" si="0"/>
        <v>0</v>
      </c>
      <c r="H21" s="150">
        <f t="shared" si="1"/>
        <v>0</v>
      </c>
    </row>
    <row r="22" spans="2:13" x14ac:dyDescent="0.25">
      <c r="B22" s="15">
        <v>639</v>
      </c>
      <c r="C22" s="10" t="s">
        <v>177</v>
      </c>
      <c r="D22" s="16">
        <v>20610.02</v>
      </c>
      <c r="E22" s="9">
        <v>48364.53</v>
      </c>
      <c r="F22" s="9">
        <v>20004.669999999998</v>
      </c>
      <c r="G22" s="150">
        <f t="shared" si="0"/>
        <v>0.97062836426165511</v>
      </c>
      <c r="H22" s="150">
        <f t="shared" si="1"/>
        <v>0.41362275204576576</v>
      </c>
    </row>
    <row r="23" spans="2:13" x14ac:dyDescent="0.25">
      <c r="B23" s="15">
        <v>6393</v>
      </c>
      <c r="C23" s="10" t="s">
        <v>177</v>
      </c>
      <c r="D23" s="16">
        <v>20610.02</v>
      </c>
      <c r="E23" s="9">
        <v>48364.53</v>
      </c>
      <c r="F23" s="9">
        <v>20004.669999999998</v>
      </c>
      <c r="G23" s="150">
        <f t="shared" si="0"/>
        <v>0.97062836426165511</v>
      </c>
      <c r="H23" s="150">
        <f t="shared" si="1"/>
        <v>0.41362275204576576</v>
      </c>
    </row>
    <row r="24" spans="2:13" x14ac:dyDescent="0.25">
      <c r="B24" s="15">
        <v>64</v>
      </c>
      <c r="C24" s="10" t="s">
        <v>442</v>
      </c>
      <c r="D24" s="16">
        <v>4.95</v>
      </c>
      <c r="E24" s="9">
        <v>0</v>
      </c>
      <c r="F24" s="9">
        <v>0</v>
      </c>
      <c r="G24" s="150">
        <f t="shared" si="0"/>
        <v>0</v>
      </c>
      <c r="H24" s="150">
        <v>0</v>
      </c>
    </row>
    <row r="25" spans="2:13" x14ac:dyDescent="0.25">
      <c r="B25" s="15">
        <v>641</v>
      </c>
      <c r="C25" s="10" t="s">
        <v>443</v>
      </c>
      <c r="D25" s="16">
        <v>4.95</v>
      </c>
      <c r="E25" s="9">
        <v>0</v>
      </c>
      <c r="F25" s="9">
        <v>0</v>
      </c>
      <c r="G25" s="150">
        <f t="shared" si="0"/>
        <v>0</v>
      </c>
      <c r="H25" s="150">
        <v>0</v>
      </c>
    </row>
    <row r="26" spans="2:13" x14ac:dyDescent="0.25">
      <c r="B26" s="15">
        <v>6413</v>
      </c>
      <c r="C26" s="10" t="s">
        <v>449</v>
      </c>
      <c r="D26" s="16">
        <v>4.95</v>
      </c>
      <c r="E26" s="9">
        <v>0</v>
      </c>
      <c r="F26" s="9">
        <v>0</v>
      </c>
      <c r="G26" s="150">
        <f t="shared" si="0"/>
        <v>0</v>
      </c>
      <c r="H26" s="150">
        <v>0</v>
      </c>
    </row>
    <row r="27" spans="2:13" x14ac:dyDescent="0.25">
      <c r="B27" s="15" t="s">
        <v>18</v>
      </c>
      <c r="C27" s="10" t="s">
        <v>19</v>
      </c>
      <c r="D27" s="16">
        <v>150.05000000000001</v>
      </c>
      <c r="E27" s="9">
        <v>1500</v>
      </c>
      <c r="F27" s="9">
        <v>0</v>
      </c>
      <c r="G27" s="150">
        <f t="shared" si="0"/>
        <v>0</v>
      </c>
      <c r="H27" s="150">
        <f t="shared" si="1"/>
        <v>0</v>
      </c>
    </row>
    <row r="28" spans="2:13" x14ac:dyDescent="0.25">
      <c r="B28" s="15" t="s">
        <v>20</v>
      </c>
      <c r="C28" s="10" t="s">
        <v>21</v>
      </c>
      <c r="D28" s="16">
        <v>150.05000000000001</v>
      </c>
      <c r="E28" s="9">
        <v>1500</v>
      </c>
      <c r="F28" s="9">
        <v>0</v>
      </c>
      <c r="G28" s="150">
        <f t="shared" si="0"/>
        <v>0</v>
      </c>
      <c r="H28" s="150">
        <f t="shared" si="1"/>
        <v>0</v>
      </c>
    </row>
    <row r="29" spans="2:13" x14ac:dyDescent="0.25">
      <c r="B29" s="15" t="s">
        <v>22</v>
      </c>
      <c r="C29" s="10" t="s">
        <v>23</v>
      </c>
      <c r="D29" s="16">
        <v>150.05000000000001</v>
      </c>
      <c r="E29" s="9">
        <v>1500</v>
      </c>
      <c r="F29" s="9">
        <v>0</v>
      </c>
      <c r="G29" s="150">
        <f t="shared" si="0"/>
        <v>0</v>
      </c>
      <c r="H29" s="150">
        <f t="shared" si="1"/>
        <v>0</v>
      </c>
    </row>
    <row r="30" spans="2:13" x14ac:dyDescent="0.25">
      <c r="B30" s="15" t="s">
        <v>24</v>
      </c>
      <c r="C30" s="10" t="s">
        <v>25</v>
      </c>
      <c r="D30" s="16">
        <v>6988.84</v>
      </c>
      <c r="E30" s="9">
        <v>12378.97</v>
      </c>
      <c r="F30" s="9">
        <v>5586.66</v>
      </c>
      <c r="G30" s="150">
        <f t="shared" si="0"/>
        <v>0.79936870782561908</v>
      </c>
      <c r="H30" s="150">
        <f t="shared" si="1"/>
        <v>0.45130249124119376</v>
      </c>
    </row>
    <row r="31" spans="2:13" x14ac:dyDescent="0.25">
      <c r="B31" s="15" t="s">
        <v>26</v>
      </c>
      <c r="C31" s="10" t="s">
        <v>27</v>
      </c>
      <c r="D31" s="16">
        <v>6326.84</v>
      </c>
      <c r="E31" s="9">
        <v>9767.8799999999992</v>
      </c>
      <c r="F31" s="9">
        <v>4483.66</v>
      </c>
      <c r="G31" s="150">
        <f t="shared" si="0"/>
        <v>0.70867289199663652</v>
      </c>
      <c r="H31" s="150">
        <f t="shared" si="1"/>
        <v>0.45902079059120304</v>
      </c>
    </row>
    <row r="32" spans="2:13" x14ac:dyDescent="0.25">
      <c r="B32" s="15" t="s">
        <v>28</v>
      </c>
      <c r="C32" s="10" t="s">
        <v>29</v>
      </c>
      <c r="D32" s="16">
        <v>6326.84</v>
      </c>
      <c r="E32" s="9">
        <v>9767.8799999999992</v>
      </c>
      <c r="F32" s="9">
        <v>4483.66</v>
      </c>
      <c r="G32" s="150">
        <f t="shared" si="0"/>
        <v>0.70867289199663652</v>
      </c>
      <c r="H32" s="150">
        <f t="shared" si="1"/>
        <v>0.45902079059120304</v>
      </c>
    </row>
    <row r="33" spans="2:8" x14ac:dyDescent="0.25">
      <c r="B33" s="15" t="s">
        <v>30</v>
      </c>
      <c r="C33" s="10" t="s">
        <v>31</v>
      </c>
      <c r="D33" s="16">
        <v>662</v>
      </c>
      <c r="E33" s="9">
        <v>2611.09</v>
      </c>
      <c r="F33" s="9">
        <v>1103</v>
      </c>
      <c r="G33" s="150">
        <f t="shared" si="0"/>
        <v>1.6661631419939578</v>
      </c>
      <c r="H33" s="150">
        <f t="shared" si="1"/>
        <v>0.42242894729787173</v>
      </c>
    </row>
    <row r="34" spans="2:8" x14ac:dyDescent="0.25">
      <c r="B34" s="15" t="s">
        <v>32</v>
      </c>
      <c r="C34" s="10" t="s">
        <v>33</v>
      </c>
      <c r="D34" s="16">
        <v>662</v>
      </c>
      <c r="E34" s="9">
        <v>2611.09</v>
      </c>
      <c r="F34" s="9">
        <v>1103</v>
      </c>
      <c r="G34" s="150">
        <f t="shared" si="0"/>
        <v>1.6661631419939578</v>
      </c>
      <c r="H34" s="150">
        <f t="shared" si="1"/>
        <v>0.42242894729787173</v>
      </c>
    </row>
    <row r="35" spans="2:8" x14ac:dyDescent="0.25">
      <c r="B35" s="15">
        <v>67</v>
      </c>
      <c r="C35" s="10" t="s">
        <v>178</v>
      </c>
      <c r="D35" s="16">
        <v>76864.75</v>
      </c>
      <c r="E35" s="9">
        <v>128290.96</v>
      </c>
      <c r="F35" s="9">
        <v>71176.960000000006</v>
      </c>
      <c r="G35" s="150">
        <f t="shared" si="0"/>
        <v>0.92600262148774315</v>
      </c>
      <c r="H35" s="150">
        <f t="shared" si="1"/>
        <v>0.55480885013254244</v>
      </c>
    </row>
    <row r="36" spans="2:8" x14ac:dyDescent="0.25">
      <c r="B36" s="15">
        <v>6711</v>
      </c>
      <c r="C36" s="10" t="s">
        <v>180</v>
      </c>
      <c r="D36" s="16">
        <v>76864.75</v>
      </c>
      <c r="E36" s="9">
        <v>128290.96</v>
      </c>
      <c r="F36" s="9">
        <v>71176.960000000006</v>
      </c>
      <c r="G36" s="150">
        <f t="shared" si="0"/>
        <v>0.92600262148774315</v>
      </c>
      <c r="H36" s="150">
        <f t="shared" si="1"/>
        <v>0.55480885013254244</v>
      </c>
    </row>
    <row r="37" spans="2:8" x14ac:dyDescent="0.25">
      <c r="B37" s="15">
        <v>6712</v>
      </c>
      <c r="C37" s="10" t="s">
        <v>179</v>
      </c>
      <c r="D37" s="16">
        <v>12831.56</v>
      </c>
      <c r="E37" s="9">
        <v>128290.96</v>
      </c>
      <c r="F37" s="9">
        <v>71176.960000000006</v>
      </c>
      <c r="G37" s="150">
        <f t="shared" si="0"/>
        <v>5.5470231211169967</v>
      </c>
      <c r="H37" s="150">
        <f t="shared" si="1"/>
        <v>0.55480885013254244</v>
      </c>
    </row>
    <row r="38" spans="2:8" x14ac:dyDescent="0.25">
      <c r="B38" s="15" t="s">
        <v>34</v>
      </c>
      <c r="C38" s="10" t="s">
        <v>35</v>
      </c>
      <c r="D38" s="16">
        <v>47.5</v>
      </c>
      <c r="E38" s="9">
        <v>2000</v>
      </c>
      <c r="F38" s="9">
        <v>1403.48</v>
      </c>
      <c r="G38" s="150">
        <f t="shared" si="0"/>
        <v>29.546947368421051</v>
      </c>
      <c r="H38" s="150">
        <f t="shared" si="1"/>
        <v>0.70174000000000003</v>
      </c>
    </row>
    <row r="39" spans="2:8" x14ac:dyDescent="0.25">
      <c r="B39" s="15" t="s">
        <v>36</v>
      </c>
      <c r="C39" s="10" t="s">
        <v>37</v>
      </c>
      <c r="D39" s="16">
        <v>47.5</v>
      </c>
      <c r="E39" s="9">
        <v>2000</v>
      </c>
      <c r="F39" s="9">
        <v>1403.48</v>
      </c>
      <c r="G39" s="150">
        <f t="shared" si="0"/>
        <v>29.546947368421051</v>
      </c>
      <c r="H39" s="150">
        <f t="shared" si="1"/>
        <v>0.70174000000000003</v>
      </c>
    </row>
    <row r="40" spans="2:8" x14ac:dyDescent="0.25">
      <c r="B40" s="15" t="s">
        <v>38</v>
      </c>
      <c r="C40" s="10" t="s">
        <v>37</v>
      </c>
      <c r="D40" s="16">
        <v>47.5</v>
      </c>
      <c r="E40" s="9">
        <v>2000</v>
      </c>
      <c r="F40" s="9">
        <v>1403.48</v>
      </c>
      <c r="G40" s="150">
        <f t="shared" si="0"/>
        <v>29.546947368421051</v>
      </c>
      <c r="H40" s="150">
        <f t="shared" si="1"/>
        <v>0.70174000000000003</v>
      </c>
    </row>
    <row r="41" spans="2:8" x14ac:dyDescent="0.25">
      <c r="B41" s="15" t="s">
        <v>39</v>
      </c>
      <c r="C41" s="10" t="s">
        <v>40</v>
      </c>
      <c r="D41" s="16">
        <v>24996.21</v>
      </c>
      <c r="E41" s="16">
        <v>8727.36</v>
      </c>
      <c r="F41" s="9">
        <v>840</v>
      </c>
      <c r="G41" s="150">
        <f>F41/D41</f>
        <v>3.3605094532331105E-2</v>
      </c>
      <c r="H41" s="150">
        <f t="shared" si="1"/>
        <v>9.6249037509624893E-2</v>
      </c>
    </row>
    <row r="42" spans="2:8" x14ac:dyDescent="0.25">
      <c r="B42" s="15" t="s">
        <v>41</v>
      </c>
      <c r="C42" s="10" t="s">
        <v>42</v>
      </c>
      <c r="D42" s="16">
        <v>24996.21</v>
      </c>
      <c r="E42" s="16">
        <v>8727.36</v>
      </c>
      <c r="F42" s="9">
        <v>840</v>
      </c>
      <c r="G42" s="150">
        <v>0</v>
      </c>
      <c r="H42" s="150">
        <v>0</v>
      </c>
    </row>
    <row r="43" spans="2:8" x14ac:dyDescent="0.25">
      <c r="B43" s="15" t="s">
        <v>43</v>
      </c>
      <c r="C43" s="10" t="s">
        <v>44</v>
      </c>
      <c r="D43" s="16">
        <v>24996.21</v>
      </c>
      <c r="E43" s="16">
        <v>8727.36</v>
      </c>
      <c r="F43" s="9">
        <v>840</v>
      </c>
      <c r="G43" s="150">
        <v>0</v>
      </c>
      <c r="H43" s="150">
        <v>0</v>
      </c>
    </row>
    <row r="44" spans="2:8" x14ac:dyDescent="0.25">
      <c r="B44" s="15" t="s">
        <v>45</v>
      </c>
      <c r="C44" s="10" t="s">
        <v>46</v>
      </c>
      <c r="D44" s="16">
        <v>24996.21</v>
      </c>
      <c r="E44" s="16">
        <v>8727.36</v>
      </c>
      <c r="F44" s="9">
        <v>840</v>
      </c>
      <c r="G44" s="150">
        <f>F44/D44</f>
        <v>3.3605094532331105E-2</v>
      </c>
      <c r="H44" s="150">
        <f>F44/E44</f>
        <v>9.6249037509624893E-2</v>
      </c>
    </row>
    <row r="45" spans="2:8" x14ac:dyDescent="0.25">
      <c r="B45" s="18"/>
      <c r="C45" s="19"/>
      <c r="D45" s="16"/>
      <c r="E45" s="9"/>
      <c r="F45" s="9"/>
      <c r="G45" s="48"/>
      <c r="H45" s="17"/>
    </row>
    <row r="46" spans="2:8" x14ac:dyDescent="0.25">
      <c r="B46" s="18"/>
      <c r="C46" s="19"/>
      <c r="D46" s="16"/>
      <c r="E46" s="9"/>
      <c r="F46" s="9"/>
      <c r="G46" s="48"/>
      <c r="H46" s="17"/>
    </row>
    <row r="47" spans="2:8" x14ac:dyDescent="0.25">
      <c r="B47" s="18"/>
      <c r="C47" s="19"/>
      <c r="D47" s="16"/>
      <c r="E47" s="9"/>
      <c r="F47" s="9"/>
      <c r="G47" s="48"/>
      <c r="H47" s="17"/>
    </row>
    <row r="48" spans="2:8" x14ac:dyDescent="0.25">
      <c r="B48" s="18"/>
      <c r="C48" s="19"/>
      <c r="D48" s="16"/>
      <c r="E48" s="9"/>
      <c r="F48" s="9"/>
      <c r="G48" s="48"/>
      <c r="H48" s="17"/>
    </row>
    <row r="49" spans="2:8" x14ac:dyDescent="0.25">
      <c r="B49" s="13"/>
      <c r="C49" s="14"/>
      <c r="D49" s="11"/>
      <c r="E49" s="7"/>
      <c r="F49" s="7"/>
      <c r="G49" s="49"/>
      <c r="H49" s="12"/>
    </row>
    <row r="50" spans="2:8" ht="15" customHeight="1" x14ac:dyDescent="0.25">
      <c r="B50" s="208" t="s">
        <v>181</v>
      </c>
      <c r="C50" s="208"/>
      <c r="D50" s="200">
        <v>1155768.31</v>
      </c>
      <c r="E50" s="200">
        <v>2349750</v>
      </c>
      <c r="F50" s="200">
        <v>1053041.3999999999</v>
      </c>
      <c r="G50" s="151"/>
      <c r="H50" s="203">
        <f>F50/E50</f>
        <v>0.44815039897861469</v>
      </c>
    </row>
    <row r="51" spans="2:8" ht="15" customHeight="1" x14ac:dyDescent="0.25">
      <c r="B51" s="208"/>
      <c r="C51" s="208"/>
      <c r="D51" s="201"/>
      <c r="E51" s="201"/>
      <c r="F51" s="201"/>
      <c r="G51" s="152">
        <f>F50/D50</f>
        <v>0.91111807694398528</v>
      </c>
      <c r="H51" s="204"/>
    </row>
    <row r="52" spans="2:8" s="1" customFormat="1" ht="15" customHeight="1" x14ac:dyDescent="0.25">
      <c r="B52" s="206" t="s">
        <v>48</v>
      </c>
      <c r="C52" s="207"/>
      <c r="D52" s="202"/>
      <c r="E52" s="202"/>
      <c r="F52" s="202"/>
      <c r="G52" s="153"/>
      <c r="H52" s="205"/>
    </row>
    <row r="53" spans="2:8" x14ac:dyDescent="0.25">
      <c r="B53" s="10" t="s">
        <v>50</v>
      </c>
      <c r="C53" s="10" t="s">
        <v>78</v>
      </c>
      <c r="D53" s="16">
        <v>1139121.8600000001</v>
      </c>
      <c r="E53" s="16">
        <v>2173613.3199999998</v>
      </c>
      <c r="F53" s="9">
        <v>1049190.56</v>
      </c>
      <c r="G53" s="150">
        <f t="shared" ref="G53:G115" si="2">F53/D53</f>
        <v>0.92105208129356764</v>
      </c>
      <c r="H53" s="150">
        <f t="shared" ref="H53:H116" si="3">F53/E53</f>
        <v>0.48269420800200108</v>
      </c>
    </row>
    <row r="54" spans="2:8" x14ac:dyDescent="0.25">
      <c r="B54" s="10" t="s">
        <v>51</v>
      </c>
      <c r="C54" s="10" t="s">
        <v>79</v>
      </c>
      <c r="D54" s="16">
        <v>963426.15</v>
      </c>
      <c r="E54" s="16">
        <v>1832900</v>
      </c>
      <c r="F54" s="9">
        <v>882353.32</v>
      </c>
      <c r="G54" s="150">
        <f t="shared" si="2"/>
        <v>0.9158494608019514</v>
      </c>
      <c r="H54" s="150">
        <f t="shared" si="3"/>
        <v>0.4813974139342026</v>
      </c>
    </row>
    <row r="55" spans="2:8" x14ac:dyDescent="0.25">
      <c r="B55" s="10" t="s">
        <v>52</v>
      </c>
      <c r="C55" s="10" t="s">
        <v>80</v>
      </c>
      <c r="D55" s="16">
        <v>811462.42</v>
      </c>
      <c r="E55" s="16">
        <v>1495650</v>
      </c>
      <c r="F55" s="9">
        <v>735476.2</v>
      </c>
      <c r="G55" s="150">
        <f t="shared" si="2"/>
        <v>0.90635891678138336</v>
      </c>
      <c r="H55" s="150">
        <f t="shared" si="3"/>
        <v>0.49174352288302742</v>
      </c>
    </row>
    <row r="56" spans="2:8" x14ac:dyDescent="0.25">
      <c r="B56" s="10" t="s">
        <v>53</v>
      </c>
      <c r="C56" s="10" t="s">
        <v>81</v>
      </c>
      <c r="D56" s="16">
        <v>793618.75</v>
      </c>
      <c r="E56" s="16">
        <v>1465650</v>
      </c>
      <c r="F56" s="9">
        <v>724512.96</v>
      </c>
      <c r="G56" s="150">
        <f t="shared" si="2"/>
        <v>0.91292318887375068</v>
      </c>
      <c r="H56" s="150">
        <f t="shared" si="3"/>
        <v>0.49432876880564935</v>
      </c>
    </row>
    <row r="57" spans="2:8" x14ac:dyDescent="0.25">
      <c r="B57" s="10" t="s">
        <v>54</v>
      </c>
      <c r="C57" s="10" t="s">
        <v>82</v>
      </c>
      <c r="D57" s="16">
        <v>11959.58</v>
      </c>
      <c r="E57" s="16">
        <v>18000</v>
      </c>
      <c r="F57" s="9">
        <v>7606.77</v>
      </c>
      <c r="G57" s="150">
        <f t="shared" si="2"/>
        <v>0.63603989437756181</v>
      </c>
      <c r="H57" s="150">
        <f t="shared" si="3"/>
        <v>0.42259833333333335</v>
      </c>
    </row>
    <row r="58" spans="2:8" x14ac:dyDescent="0.25">
      <c r="B58" s="10" t="s">
        <v>55</v>
      </c>
      <c r="C58" s="10" t="s">
        <v>83</v>
      </c>
      <c r="D58" s="16">
        <v>5884.08</v>
      </c>
      <c r="E58" s="16">
        <v>12000</v>
      </c>
      <c r="F58" s="9">
        <v>3356.47</v>
      </c>
      <c r="G58" s="150">
        <f t="shared" si="2"/>
        <v>0.5704324210411823</v>
      </c>
      <c r="H58" s="150">
        <f t="shared" si="3"/>
        <v>0.27970583333333332</v>
      </c>
    </row>
    <row r="59" spans="2:8" x14ac:dyDescent="0.25">
      <c r="B59" s="10" t="s">
        <v>56</v>
      </c>
      <c r="C59" s="10" t="s">
        <v>84</v>
      </c>
      <c r="D59" s="16">
        <v>24346.31</v>
      </c>
      <c r="E59" s="16">
        <v>90800</v>
      </c>
      <c r="F59" s="9">
        <v>29030.29</v>
      </c>
      <c r="G59" s="150">
        <f t="shared" si="2"/>
        <v>1.1923897296962045</v>
      </c>
      <c r="H59" s="150">
        <f t="shared" si="3"/>
        <v>0.3197168502202643</v>
      </c>
    </row>
    <row r="60" spans="2:8" x14ac:dyDescent="0.25">
      <c r="B60" s="10" t="s">
        <v>57</v>
      </c>
      <c r="C60" s="10" t="s">
        <v>84</v>
      </c>
      <c r="D60" s="16">
        <v>24346.31</v>
      </c>
      <c r="E60" s="16">
        <v>90800</v>
      </c>
      <c r="F60" s="9">
        <v>29030.29</v>
      </c>
      <c r="G60" s="150">
        <f t="shared" si="2"/>
        <v>1.1923897296962045</v>
      </c>
      <c r="H60" s="150">
        <f t="shared" si="3"/>
        <v>0.3197168502202643</v>
      </c>
    </row>
    <row r="61" spans="2:8" x14ac:dyDescent="0.25">
      <c r="B61" s="10" t="s">
        <v>58</v>
      </c>
      <c r="C61" s="10" t="s">
        <v>85</v>
      </c>
      <c r="D61" s="16">
        <v>127617.43</v>
      </c>
      <c r="E61" s="16">
        <v>246450</v>
      </c>
      <c r="F61" s="9">
        <v>117846.83</v>
      </c>
      <c r="G61" s="150">
        <f t="shared" si="2"/>
        <v>0.92343835791082773</v>
      </c>
      <c r="H61" s="150">
        <f t="shared" si="3"/>
        <v>0.47817743964292958</v>
      </c>
    </row>
    <row r="62" spans="2:8" x14ac:dyDescent="0.25">
      <c r="B62" s="10" t="s">
        <v>59</v>
      </c>
      <c r="C62" s="10" t="s">
        <v>86</v>
      </c>
      <c r="D62" s="16">
        <v>127617.43</v>
      </c>
      <c r="E62" s="16">
        <v>246450</v>
      </c>
      <c r="F62" s="9">
        <v>117846.83</v>
      </c>
      <c r="G62" s="150">
        <f t="shared" si="2"/>
        <v>0.92343835791082773</v>
      </c>
      <c r="H62" s="150">
        <f t="shared" si="3"/>
        <v>0.47817743964292958</v>
      </c>
    </row>
    <row r="63" spans="2:8" x14ac:dyDescent="0.25">
      <c r="B63" s="10" t="s">
        <v>60</v>
      </c>
      <c r="C63" s="10" t="s">
        <v>87</v>
      </c>
      <c r="D63" s="16">
        <v>113832.62</v>
      </c>
      <c r="E63" s="16">
        <v>216643.6</v>
      </c>
      <c r="F63" s="9">
        <v>111545.23</v>
      </c>
      <c r="G63" s="150">
        <f t="shared" si="2"/>
        <v>0.97990567202968715</v>
      </c>
      <c r="H63" s="150">
        <f t="shared" si="3"/>
        <v>0.51487895326702471</v>
      </c>
    </row>
    <row r="64" spans="2:8" x14ac:dyDescent="0.25">
      <c r="B64" s="10" t="s">
        <v>61</v>
      </c>
      <c r="C64" s="10" t="s">
        <v>88</v>
      </c>
      <c r="D64" s="16">
        <v>32252.35</v>
      </c>
      <c r="E64" s="16">
        <v>51603.6</v>
      </c>
      <c r="F64" s="9">
        <v>22053.83</v>
      </c>
      <c r="G64" s="150">
        <f t="shared" si="2"/>
        <v>0.68378986337429681</v>
      </c>
      <c r="H64" s="150">
        <f t="shared" si="3"/>
        <v>0.42736998969064177</v>
      </c>
    </row>
    <row r="65" spans="2:8" x14ac:dyDescent="0.25">
      <c r="B65" s="10" t="s">
        <v>62</v>
      </c>
      <c r="C65" s="10" t="s">
        <v>89</v>
      </c>
      <c r="D65" s="16">
        <v>16494.98</v>
      </c>
      <c r="E65" s="16">
        <v>11350</v>
      </c>
      <c r="F65" s="9">
        <v>4359.28</v>
      </c>
      <c r="G65" s="150">
        <f t="shared" si="2"/>
        <v>0.26427919282108858</v>
      </c>
      <c r="H65" s="150">
        <f t="shared" si="3"/>
        <v>0.38407753303964753</v>
      </c>
    </row>
    <row r="66" spans="2:8" x14ac:dyDescent="0.25">
      <c r="B66" s="10" t="s">
        <v>63</v>
      </c>
      <c r="C66" s="10" t="s">
        <v>90</v>
      </c>
      <c r="D66" s="16">
        <v>12709.69</v>
      </c>
      <c r="E66" s="16">
        <v>21640</v>
      </c>
      <c r="F66" s="9">
        <v>10552.32</v>
      </c>
      <c r="G66" s="150">
        <f t="shared" si="2"/>
        <v>0.83025785837420107</v>
      </c>
      <c r="H66" s="150">
        <f t="shared" si="3"/>
        <v>0.48763031423290204</v>
      </c>
    </row>
    <row r="67" spans="2:8" x14ac:dyDescent="0.25">
      <c r="B67" s="10" t="s">
        <v>64</v>
      </c>
      <c r="C67" s="10" t="s">
        <v>91</v>
      </c>
      <c r="D67" s="16">
        <v>2168.04</v>
      </c>
      <c r="E67" s="16">
        <v>16150</v>
      </c>
      <c r="F67" s="9">
        <v>6040.73</v>
      </c>
      <c r="G67" s="150">
        <f t="shared" si="2"/>
        <v>2.7862631685762254</v>
      </c>
      <c r="H67" s="150">
        <f t="shared" si="3"/>
        <v>0.37403900928792566</v>
      </c>
    </row>
    <row r="68" spans="2:8" x14ac:dyDescent="0.25">
      <c r="B68" s="10" t="s">
        <v>65</v>
      </c>
      <c r="C68" s="10" t="s">
        <v>92</v>
      </c>
      <c r="D68" s="16">
        <v>879.64</v>
      </c>
      <c r="E68" s="16">
        <v>2463.6</v>
      </c>
      <c r="F68" s="9">
        <v>1101.5</v>
      </c>
      <c r="G68" s="150">
        <f t="shared" si="2"/>
        <v>1.2522168159701696</v>
      </c>
      <c r="H68" s="150">
        <f t="shared" si="3"/>
        <v>0.44710992044163017</v>
      </c>
    </row>
    <row r="69" spans="2:8" x14ac:dyDescent="0.25">
      <c r="B69" s="10" t="s">
        <v>66</v>
      </c>
      <c r="C69" s="10" t="s">
        <v>93</v>
      </c>
      <c r="D69" s="16">
        <v>36260.11</v>
      </c>
      <c r="E69" s="16">
        <v>64250</v>
      </c>
      <c r="F69" s="9">
        <v>32496.93</v>
      </c>
      <c r="G69" s="150">
        <f t="shared" si="2"/>
        <v>0.89621708262881716</v>
      </c>
      <c r="H69" s="150">
        <f t="shared" si="3"/>
        <v>0.50578879377431907</v>
      </c>
    </row>
    <row r="70" spans="2:8" x14ac:dyDescent="0.25">
      <c r="B70" s="10" t="s">
        <v>67</v>
      </c>
      <c r="C70" s="10" t="s">
        <v>94</v>
      </c>
      <c r="D70" s="16">
        <v>7698.19</v>
      </c>
      <c r="E70" s="16">
        <v>15150</v>
      </c>
      <c r="F70" s="9">
        <v>9891.2900000000009</v>
      </c>
      <c r="G70" s="150">
        <f t="shared" si="2"/>
        <v>1.2848851483270745</v>
      </c>
      <c r="H70" s="150">
        <f t="shared" si="3"/>
        <v>0.6528904290429044</v>
      </c>
    </row>
    <row r="71" spans="2:8" x14ac:dyDescent="0.25">
      <c r="B71" s="10" t="s">
        <v>68</v>
      </c>
      <c r="C71" s="10" t="s">
        <v>95</v>
      </c>
      <c r="D71" s="16">
        <v>3218.72</v>
      </c>
      <c r="E71" s="16">
        <v>6630</v>
      </c>
      <c r="F71" s="9">
        <v>3788.2</v>
      </c>
      <c r="G71" s="150">
        <f t="shared" si="2"/>
        <v>1.1769274742754885</v>
      </c>
      <c r="H71" s="150">
        <f t="shared" si="3"/>
        <v>0.57137254901960777</v>
      </c>
    </row>
    <row r="72" spans="2:8" x14ac:dyDescent="0.25">
      <c r="B72" s="10" t="s">
        <v>69</v>
      </c>
      <c r="C72" s="10" t="s">
        <v>96</v>
      </c>
      <c r="D72" s="16">
        <v>21860.07</v>
      </c>
      <c r="E72" s="16">
        <v>29700</v>
      </c>
      <c r="F72" s="9">
        <v>16529.66</v>
      </c>
      <c r="G72" s="150">
        <f t="shared" si="2"/>
        <v>0.75615768842460251</v>
      </c>
      <c r="H72" s="150">
        <f t="shared" si="3"/>
        <v>0.5565542087542088</v>
      </c>
    </row>
    <row r="73" spans="2:8" x14ac:dyDescent="0.25">
      <c r="B73" s="10" t="s">
        <v>70</v>
      </c>
      <c r="C73" s="10" t="s">
        <v>97</v>
      </c>
      <c r="D73" s="16">
        <v>1177.77</v>
      </c>
      <c r="E73" s="16">
        <v>8470</v>
      </c>
      <c r="F73" s="9">
        <v>1415.42</v>
      </c>
      <c r="G73" s="150">
        <f t="shared" si="2"/>
        <v>1.2017796343938121</v>
      </c>
      <c r="H73" s="150">
        <f t="shared" si="3"/>
        <v>0.16710979929161748</v>
      </c>
    </row>
    <row r="74" spans="2:8" x14ac:dyDescent="0.25">
      <c r="B74" s="10" t="s">
        <v>71</v>
      </c>
      <c r="C74" s="10" t="s">
        <v>98</v>
      </c>
      <c r="D74" s="16">
        <v>2242.0100000000002</v>
      </c>
      <c r="E74" s="16">
        <v>3600</v>
      </c>
      <c r="F74" s="9">
        <v>872.36</v>
      </c>
      <c r="G74" s="150">
        <f t="shared" si="2"/>
        <v>0.3890972832413771</v>
      </c>
      <c r="H74" s="150">
        <f t="shared" si="3"/>
        <v>0.24232222222222222</v>
      </c>
    </row>
    <row r="75" spans="2:8" x14ac:dyDescent="0.25">
      <c r="B75" s="10" t="s">
        <v>72</v>
      </c>
      <c r="C75" s="10" t="s">
        <v>99</v>
      </c>
      <c r="D75" s="16">
        <v>63.35</v>
      </c>
      <c r="E75" s="16">
        <v>700</v>
      </c>
      <c r="F75" s="9">
        <v>0</v>
      </c>
      <c r="G75" s="150">
        <f t="shared" si="2"/>
        <v>0</v>
      </c>
      <c r="H75" s="150">
        <f t="shared" si="3"/>
        <v>0</v>
      </c>
    </row>
    <row r="76" spans="2:8" x14ac:dyDescent="0.25">
      <c r="B76" s="10" t="s">
        <v>73</v>
      </c>
      <c r="C76" s="10" t="s">
        <v>100</v>
      </c>
      <c r="D76" s="16">
        <v>35104.69</v>
      </c>
      <c r="E76" s="16">
        <v>65592.27</v>
      </c>
      <c r="F76" s="9">
        <v>35155.74</v>
      </c>
      <c r="G76" s="150">
        <f t="shared" si="2"/>
        <v>1.0014542216438884</v>
      </c>
      <c r="H76" s="150">
        <f t="shared" si="3"/>
        <v>0.53597382740374733</v>
      </c>
    </row>
    <row r="77" spans="2:8" x14ac:dyDescent="0.25">
      <c r="B77" s="10" t="s">
        <v>74</v>
      </c>
      <c r="C77" s="10" t="s">
        <v>101</v>
      </c>
      <c r="D77" s="16">
        <v>21899.11</v>
      </c>
      <c r="E77" s="16">
        <v>33710</v>
      </c>
      <c r="F77" s="9">
        <v>20186.580000000002</v>
      </c>
      <c r="G77" s="150">
        <f t="shared" si="2"/>
        <v>0.92179910507778628</v>
      </c>
      <c r="H77" s="150">
        <f t="shared" si="3"/>
        <v>0.59883061406110949</v>
      </c>
    </row>
    <row r="78" spans="2:8" x14ac:dyDescent="0.25">
      <c r="B78" s="10" t="s">
        <v>75</v>
      </c>
      <c r="C78" s="10" t="s">
        <v>102</v>
      </c>
      <c r="D78" s="16">
        <v>459.16</v>
      </c>
      <c r="E78" s="16">
        <v>8100</v>
      </c>
      <c r="F78" s="9">
        <v>1125.5</v>
      </c>
      <c r="G78" s="150">
        <f t="shared" si="2"/>
        <v>2.4512152626535411</v>
      </c>
      <c r="H78" s="150">
        <f t="shared" si="3"/>
        <v>0.13895061728395061</v>
      </c>
    </row>
    <row r="79" spans="2:8" x14ac:dyDescent="0.25">
      <c r="B79" s="10" t="s">
        <v>76</v>
      </c>
      <c r="C79" s="10" t="s">
        <v>103</v>
      </c>
      <c r="D79" s="16">
        <v>0</v>
      </c>
      <c r="E79" s="16">
        <v>80</v>
      </c>
      <c r="F79" s="9">
        <v>0</v>
      </c>
      <c r="G79" s="150">
        <v>0</v>
      </c>
      <c r="H79" s="150">
        <f t="shared" si="3"/>
        <v>0</v>
      </c>
    </row>
    <row r="80" spans="2:8" x14ac:dyDescent="0.25">
      <c r="B80" s="10" t="s">
        <v>77</v>
      </c>
      <c r="C80" s="10" t="s">
        <v>104</v>
      </c>
      <c r="D80" s="16">
        <v>6452.76</v>
      </c>
      <c r="E80" s="16">
        <v>10526.2</v>
      </c>
      <c r="F80" s="9">
        <v>6462.98</v>
      </c>
      <c r="G80" s="150">
        <f t="shared" si="2"/>
        <v>1.0015838183970889</v>
      </c>
      <c r="H80" s="150">
        <f t="shared" si="3"/>
        <v>0.61398985388839267</v>
      </c>
    </row>
    <row r="81" spans="2:8" x14ac:dyDescent="0.25">
      <c r="B81" s="10" t="s">
        <v>105</v>
      </c>
      <c r="C81" s="10" t="s">
        <v>143</v>
      </c>
      <c r="D81" s="16">
        <v>3118.8</v>
      </c>
      <c r="E81" s="16">
        <v>3050</v>
      </c>
      <c r="F81" s="9">
        <v>2946.57</v>
      </c>
      <c r="G81" s="150">
        <f t="shared" si="2"/>
        <v>0.94477683724509431</v>
      </c>
      <c r="H81" s="150">
        <f t="shared" si="3"/>
        <v>0.96608852459016403</v>
      </c>
    </row>
    <row r="82" spans="2:8" x14ac:dyDescent="0.25">
      <c r="B82" s="10" t="s">
        <v>106</v>
      </c>
      <c r="C82" s="10" t="s">
        <v>144</v>
      </c>
      <c r="D82" s="16">
        <v>1612.48</v>
      </c>
      <c r="E82" s="16">
        <v>5933</v>
      </c>
      <c r="F82" s="9">
        <v>3236.57</v>
      </c>
      <c r="G82" s="150">
        <f t="shared" si="2"/>
        <v>2.0072000893034332</v>
      </c>
      <c r="H82" s="150">
        <f t="shared" si="3"/>
        <v>0.5455199730321928</v>
      </c>
    </row>
    <row r="83" spans="2:8" x14ac:dyDescent="0.25">
      <c r="B83" s="10" t="s">
        <v>107</v>
      </c>
      <c r="C83" s="10" t="s">
        <v>145</v>
      </c>
      <c r="D83" s="16">
        <v>1063.47</v>
      </c>
      <c r="E83" s="16">
        <v>2100</v>
      </c>
      <c r="F83" s="9">
        <v>843.64</v>
      </c>
      <c r="G83" s="150">
        <f t="shared" si="2"/>
        <v>0.79328989064101474</v>
      </c>
      <c r="H83" s="150">
        <f t="shared" si="3"/>
        <v>0.40173333333333333</v>
      </c>
    </row>
    <row r="84" spans="2:8" x14ac:dyDescent="0.25">
      <c r="B84" s="10" t="s">
        <v>108</v>
      </c>
      <c r="C84" s="10" t="s">
        <v>146</v>
      </c>
      <c r="D84" s="16">
        <v>498.91</v>
      </c>
      <c r="E84" s="16">
        <v>2093.0700000000002</v>
      </c>
      <c r="F84" s="9">
        <v>353.9</v>
      </c>
      <c r="G84" s="150">
        <f t="shared" si="2"/>
        <v>0.70934637509771292</v>
      </c>
      <c r="H84" s="150">
        <f t="shared" si="3"/>
        <v>0.1690817793958157</v>
      </c>
    </row>
    <row r="85" spans="2:8" x14ac:dyDescent="0.25">
      <c r="B85" s="10" t="s">
        <v>109</v>
      </c>
      <c r="C85" s="10" t="s">
        <v>147</v>
      </c>
      <c r="D85" s="16">
        <v>7995</v>
      </c>
      <c r="E85" s="16">
        <v>20066</v>
      </c>
      <c r="F85" s="9">
        <v>14262.66</v>
      </c>
      <c r="G85" s="150">
        <f t="shared" si="2"/>
        <v>1.7839474671669793</v>
      </c>
      <c r="H85" s="150">
        <f t="shared" si="3"/>
        <v>0.71078740157480313</v>
      </c>
    </row>
    <row r="86" spans="2:8" x14ac:dyDescent="0.25">
      <c r="B86" s="10" t="s">
        <v>110</v>
      </c>
      <c r="C86" s="10" t="s">
        <v>147</v>
      </c>
      <c r="D86" s="16">
        <v>7995</v>
      </c>
      <c r="E86" s="16">
        <v>20066</v>
      </c>
      <c r="F86" s="9">
        <v>14262.66</v>
      </c>
      <c r="G86" s="150">
        <f t="shared" si="2"/>
        <v>1.7839474671669793</v>
      </c>
      <c r="H86" s="150">
        <f t="shared" si="3"/>
        <v>0.71078740157480313</v>
      </c>
    </row>
    <row r="87" spans="2:8" x14ac:dyDescent="0.25">
      <c r="B87" s="10" t="s">
        <v>111</v>
      </c>
      <c r="C87" s="10" t="s">
        <v>148</v>
      </c>
      <c r="D87" s="16">
        <v>2220.4699999999998</v>
      </c>
      <c r="E87" s="16">
        <v>15131.73</v>
      </c>
      <c r="F87" s="9">
        <v>7576.07</v>
      </c>
      <c r="G87" s="150">
        <f t="shared" si="2"/>
        <v>3.4119218003395679</v>
      </c>
      <c r="H87" s="150">
        <f t="shared" si="3"/>
        <v>0.50067441065892659</v>
      </c>
    </row>
    <row r="88" spans="2:8" x14ac:dyDescent="0.25">
      <c r="B88" s="10" t="s">
        <v>112</v>
      </c>
      <c r="C88" s="10" t="s">
        <v>149</v>
      </c>
      <c r="D88" s="16">
        <v>0</v>
      </c>
      <c r="E88" s="16">
        <v>2660.73</v>
      </c>
      <c r="F88" s="9">
        <v>2660.73</v>
      </c>
      <c r="G88" s="150">
        <v>0</v>
      </c>
      <c r="H88" s="150">
        <f t="shared" si="3"/>
        <v>1</v>
      </c>
    </row>
    <row r="89" spans="2:8" x14ac:dyDescent="0.25">
      <c r="B89" s="10" t="s">
        <v>113</v>
      </c>
      <c r="C89" s="10" t="s">
        <v>150</v>
      </c>
      <c r="D89" s="16">
        <v>437.02</v>
      </c>
      <c r="E89" s="16">
        <v>1400</v>
      </c>
      <c r="F89" s="9">
        <v>564.58000000000004</v>
      </c>
      <c r="G89" s="150">
        <f t="shared" si="2"/>
        <v>1.2918859548762072</v>
      </c>
      <c r="H89" s="150">
        <f t="shared" si="3"/>
        <v>0.40327142857142861</v>
      </c>
    </row>
    <row r="90" spans="2:8" x14ac:dyDescent="0.25">
      <c r="B90" s="10" t="s">
        <v>114</v>
      </c>
      <c r="C90" s="10" t="s">
        <v>151</v>
      </c>
      <c r="D90" s="16">
        <v>95</v>
      </c>
      <c r="E90" s="16">
        <v>172</v>
      </c>
      <c r="F90" s="9">
        <v>95</v>
      </c>
      <c r="G90" s="150">
        <f t="shared" si="2"/>
        <v>1</v>
      </c>
      <c r="H90" s="150">
        <f t="shared" si="3"/>
        <v>0.55232558139534882</v>
      </c>
    </row>
    <row r="91" spans="2:8" x14ac:dyDescent="0.25">
      <c r="B91" s="10" t="s">
        <v>115</v>
      </c>
      <c r="C91" s="10" t="s">
        <v>152</v>
      </c>
      <c r="D91" s="16">
        <v>1097.44</v>
      </c>
      <c r="E91" s="16">
        <v>5699</v>
      </c>
      <c r="F91" s="9">
        <v>1387.44</v>
      </c>
      <c r="G91" s="150">
        <f t="shared" si="2"/>
        <v>1.2642513485930893</v>
      </c>
      <c r="H91" s="150">
        <f t="shared" si="3"/>
        <v>0.24345323741007197</v>
      </c>
    </row>
    <row r="92" spans="2:8" x14ac:dyDescent="0.25">
      <c r="B92" s="10" t="s">
        <v>116</v>
      </c>
      <c r="C92" s="10" t="s">
        <v>153</v>
      </c>
      <c r="D92" s="16">
        <v>0</v>
      </c>
      <c r="E92" s="16">
        <v>0</v>
      </c>
      <c r="F92" s="9">
        <v>0</v>
      </c>
      <c r="G92" s="150">
        <v>0</v>
      </c>
      <c r="H92" s="150">
        <v>0</v>
      </c>
    </row>
    <row r="93" spans="2:8" x14ac:dyDescent="0.25">
      <c r="B93" s="10" t="s">
        <v>117</v>
      </c>
      <c r="C93" s="10" t="s">
        <v>148</v>
      </c>
      <c r="D93" s="16">
        <v>591.01</v>
      </c>
      <c r="E93" s="16">
        <v>5200</v>
      </c>
      <c r="F93" s="9">
        <v>2868.32</v>
      </c>
      <c r="G93" s="150">
        <f t="shared" si="2"/>
        <v>4.8532512140234516</v>
      </c>
      <c r="H93" s="150">
        <f t="shared" si="3"/>
        <v>0.55159999999999998</v>
      </c>
    </row>
    <row r="94" spans="2:8" x14ac:dyDescent="0.25">
      <c r="B94" s="10" t="s">
        <v>118</v>
      </c>
      <c r="C94" s="10" t="s">
        <v>154</v>
      </c>
      <c r="D94" s="16">
        <v>171.73</v>
      </c>
      <c r="E94" s="16">
        <v>250</v>
      </c>
      <c r="F94" s="9">
        <v>53.09</v>
      </c>
      <c r="G94" s="150">
        <f t="shared" si="2"/>
        <v>0.30914808129039778</v>
      </c>
      <c r="H94" s="150">
        <f t="shared" si="3"/>
        <v>0.21236000000000002</v>
      </c>
    </row>
    <row r="95" spans="2:8" x14ac:dyDescent="0.25">
      <c r="B95" s="10" t="s">
        <v>119</v>
      </c>
      <c r="C95" s="10" t="s">
        <v>155</v>
      </c>
      <c r="D95" s="16">
        <v>171.73</v>
      </c>
      <c r="E95" s="16">
        <v>250</v>
      </c>
      <c r="F95" s="9">
        <v>53.09</v>
      </c>
      <c r="G95" s="150">
        <f t="shared" si="2"/>
        <v>0.30914808129039778</v>
      </c>
      <c r="H95" s="150">
        <f t="shared" si="3"/>
        <v>0.21236000000000002</v>
      </c>
    </row>
    <row r="96" spans="2:8" x14ac:dyDescent="0.25">
      <c r="B96" s="10" t="s">
        <v>120</v>
      </c>
      <c r="C96" s="10" t="s">
        <v>156</v>
      </c>
      <c r="D96" s="16">
        <v>171.73</v>
      </c>
      <c r="E96" s="16">
        <v>100</v>
      </c>
      <c r="F96" s="9">
        <v>0</v>
      </c>
      <c r="G96" s="150">
        <f t="shared" si="2"/>
        <v>0</v>
      </c>
      <c r="H96" s="150">
        <f t="shared" si="3"/>
        <v>0</v>
      </c>
    </row>
    <row r="97" spans="2:8" x14ac:dyDescent="0.25">
      <c r="B97" s="10" t="s">
        <v>121</v>
      </c>
      <c r="C97" s="10" t="s">
        <v>157</v>
      </c>
      <c r="D97" s="16">
        <v>0</v>
      </c>
      <c r="E97" s="16">
        <v>50</v>
      </c>
      <c r="F97" s="9">
        <v>0</v>
      </c>
      <c r="G97" s="150">
        <v>0</v>
      </c>
      <c r="H97" s="150">
        <f t="shared" si="3"/>
        <v>0</v>
      </c>
    </row>
    <row r="98" spans="2:8" x14ac:dyDescent="0.25">
      <c r="B98" s="15">
        <v>3434</v>
      </c>
      <c r="C98" s="10" t="s">
        <v>541</v>
      </c>
      <c r="D98" s="16">
        <v>0</v>
      </c>
      <c r="E98" s="16">
        <v>100</v>
      </c>
      <c r="F98" s="9">
        <v>53.09</v>
      </c>
      <c r="G98" s="150">
        <v>0</v>
      </c>
      <c r="H98" s="150">
        <f t="shared" si="3"/>
        <v>0.53090000000000004</v>
      </c>
    </row>
    <row r="99" spans="2:8" x14ac:dyDescent="0.25">
      <c r="B99" s="10" t="s">
        <v>122</v>
      </c>
      <c r="C99" s="10" t="s">
        <v>158</v>
      </c>
      <c r="D99" s="16">
        <v>60737.11</v>
      </c>
      <c r="E99" s="16">
        <v>122714.72</v>
      </c>
      <c r="F99" s="9">
        <v>54298.58</v>
      </c>
      <c r="G99" s="150">
        <f t="shared" si="2"/>
        <v>0.89399347450018618</v>
      </c>
      <c r="H99" s="150">
        <f t="shared" si="3"/>
        <v>0.44247813139287612</v>
      </c>
    </row>
    <row r="100" spans="2:8" x14ac:dyDescent="0.25">
      <c r="B100" s="10" t="s">
        <v>123</v>
      </c>
      <c r="C100" s="10" t="s">
        <v>159</v>
      </c>
      <c r="D100" s="16">
        <v>60737.11</v>
      </c>
      <c r="E100" s="16">
        <v>122714.72</v>
      </c>
      <c r="F100" s="9">
        <v>54298.58</v>
      </c>
      <c r="G100" s="150">
        <f t="shared" si="2"/>
        <v>0.89399347450018618</v>
      </c>
      <c r="H100" s="150">
        <f t="shared" si="3"/>
        <v>0.44247813139287612</v>
      </c>
    </row>
    <row r="101" spans="2:8" x14ac:dyDescent="0.25">
      <c r="B101" s="10" t="s">
        <v>124</v>
      </c>
      <c r="C101" s="10" t="s">
        <v>160</v>
      </c>
      <c r="D101" s="16">
        <v>60737.11</v>
      </c>
      <c r="E101" s="16">
        <v>122714.72</v>
      </c>
      <c r="F101" s="9">
        <v>54298.58</v>
      </c>
      <c r="G101" s="150">
        <f t="shared" si="2"/>
        <v>0.89399347450018618</v>
      </c>
      <c r="H101" s="150">
        <f t="shared" si="3"/>
        <v>0.44247813139287612</v>
      </c>
    </row>
    <row r="102" spans="2:8" x14ac:dyDescent="0.25">
      <c r="B102" s="10" t="s">
        <v>125</v>
      </c>
      <c r="C102" s="10" t="s">
        <v>161</v>
      </c>
      <c r="D102" s="16">
        <v>954.25</v>
      </c>
      <c r="E102" s="16">
        <v>1105</v>
      </c>
      <c r="F102" s="9">
        <v>940.34</v>
      </c>
      <c r="G102" s="150">
        <f t="shared" si="2"/>
        <v>0.98542310715221382</v>
      </c>
      <c r="H102" s="150">
        <f t="shared" si="3"/>
        <v>0.85098642533936653</v>
      </c>
    </row>
    <row r="103" spans="2:8" x14ac:dyDescent="0.25">
      <c r="B103" s="10" t="s">
        <v>126</v>
      </c>
      <c r="C103" s="10" t="s">
        <v>33</v>
      </c>
      <c r="D103" s="16">
        <v>954.25</v>
      </c>
      <c r="E103" s="16">
        <v>1105</v>
      </c>
      <c r="F103" s="9">
        <v>940.34</v>
      </c>
      <c r="G103" s="150">
        <f t="shared" si="2"/>
        <v>0.98542310715221382</v>
      </c>
      <c r="H103" s="150">
        <f t="shared" si="3"/>
        <v>0.85098642533936653</v>
      </c>
    </row>
    <row r="104" spans="2:8" x14ac:dyDescent="0.25">
      <c r="B104" s="15">
        <v>3811</v>
      </c>
      <c r="C104" s="10" t="s">
        <v>440</v>
      </c>
      <c r="D104" s="16">
        <v>0</v>
      </c>
      <c r="E104" s="16">
        <v>100</v>
      </c>
      <c r="F104" s="9">
        <v>0</v>
      </c>
      <c r="G104" s="150">
        <v>0</v>
      </c>
      <c r="H104" s="150">
        <f t="shared" si="3"/>
        <v>0</v>
      </c>
    </row>
    <row r="105" spans="2:8" x14ac:dyDescent="0.25">
      <c r="B105" s="10" t="s">
        <v>127</v>
      </c>
      <c r="C105" s="10" t="s">
        <v>162</v>
      </c>
      <c r="D105" s="16">
        <v>954.25</v>
      </c>
      <c r="E105" s="16">
        <v>1005</v>
      </c>
      <c r="F105" s="9">
        <v>940.34</v>
      </c>
      <c r="G105" s="150">
        <f t="shared" si="2"/>
        <v>0.98542310715221382</v>
      </c>
      <c r="H105" s="150">
        <f t="shared" si="3"/>
        <v>0.93566169154228862</v>
      </c>
    </row>
    <row r="106" spans="2:8" x14ac:dyDescent="0.25">
      <c r="B106" s="10" t="s">
        <v>128</v>
      </c>
      <c r="C106" s="10" t="s">
        <v>163</v>
      </c>
      <c r="D106" s="16">
        <v>16646.45</v>
      </c>
      <c r="E106" s="16">
        <v>15334.51</v>
      </c>
      <c r="F106" s="9">
        <v>3850.84</v>
      </c>
      <c r="G106" s="150">
        <f t="shared" si="2"/>
        <v>0.23133100450846877</v>
      </c>
      <c r="H106" s="150">
        <f t="shared" si="3"/>
        <v>0.2511224682105917</v>
      </c>
    </row>
    <row r="107" spans="2:8" x14ac:dyDescent="0.25">
      <c r="B107" s="10" t="s">
        <v>129</v>
      </c>
      <c r="C107" s="10" t="s">
        <v>164</v>
      </c>
      <c r="D107" s="16">
        <v>0</v>
      </c>
      <c r="E107" s="16">
        <v>70</v>
      </c>
      <c r="F107" s="9">
        <v>0</v>
      </c>
      <c r="G107" s="150">
        <v>0</v>
      </c>
      <c r="H107" s="150">
        <f t="shared" si="3"/>
        <v>0</v>
      </c>
    </row>
    <row r="108" spans="2:8" x14ac:dyDescent="0.25">
      <c r="B108" s="10" t="s">
        <v>130</v>
      </c>
      <c r="C108" s="10" t="s">
        <v>165</v>
      </c>
      <c r="D108" s="16">
        <v>0</v>
      </c>
      <c r="E108" s="16">
        <v>70</v>
      </c>
      <c r="F108" s="9">
        <v>0</v>
      </c>
      <c r="G108" s="150">
        <v>0</v>
      </c>
      <c r="H108" s="150">
        <f t="shared" si="3"/>
        <v>0</v>
      </c>
    </row>
    <row r="109" spans="2:8" x14ac:dyDescent="0.25">
      <c r="B109" s="10" t="s">
        <v>131</v>
      </c>
      <c r="C109" s="10" t="s">
        <v>166</v>
      </c>
      <c r="D109" s="16">
        <v>0</v>
      </c>
      <c r="E109" s="16">
        <v>70</v>
      </c>
      <c r="F109" s="9">
        <v>0</v>
      </c>
      <c r="G109" s="150">
        <v>0</v>
      </c>
      <c r="H109" s="150">
        <f t="shared" si="3"/>
        <v>0</v>
      </c>
    </row>
    <row r="110" spans="2:8" x14ac:dyDescent="0.25">
      <c r="B110" s="10" t="s">
        <v>132</v>
      </c>
      <c r="C110" s="10" t="s">
        <v>167</v>
      </c>
      <c r="D110" s="16">
        <v>3814.89</v>
      </c>
      <c r="E110" s="16">
        <v>15164.51</v>
      </c>
      <c r="F110" s="9">
        <v>3850.84</v>
      </c>
      <c r="G110" s="150">
        <f t="shared" si="2"/>
        <v>1.0094236006804915</v>
      </c>
      <c r="H110" s="150">
        <f t="shared" si="3"/>
        <v>0.25393764783695616</v>
      </c>
    </row>
    <row r="111" spans="2:8" x14ac:dyDescent="0.25">
      <c r="B111" s="10" t="s">
        <v>133</v>
      </c>
      <c r="C111" s="10" t="s">
        <v>168</v>
      </c>
      <c r="D111" s="16">
        <v>3814.89</v>
      </c>
      <c r="E111" s="16">
        <v>10014.51</v>
      </c>
      <c r="F111" s="9">
        <v>3850.84</v>
      </c>
      <c r="G111" s="150">
        <f t="shared" si="2"/>
        <v>1.0094236006804915</v>
      </c>
      <c r="H111" s="150">
        <f t="shared" si="3"/>
        <v>0.38452605269753587</v>
      </c>
    </row>
    <row r="112" spans="2:8" x14ac:dyDescent="0.25">
      <c r="B112" s="10" t="s">
        <v>134</v>
      </c>
      <c r="C112" s="10" t="s">
        <v>169</v>
      </c>
      <c r="D112" s="16">
        <v>2398</v>
      </c>
      <c r="E112" s="16">
        <v>4400</v>
      </c>
      <c r="F112" s="9">
        <v>495.75</v>
      </c>
      <c r="G112" s="150">
        <f t="shared" si="2"/>
        <v>0.20673477898248541</v>
      </c>
      <c r="H112" s="150">
        <f t="shared" si="3"/>
        <v>0.11267045454545455</v>
      </c>
    </row>
    <row r="113" spans="2:8" x14ac:dyDescent="0.25">
      <c r="B113" s="10" t="s">
        <v>135</v>
      </c>
      <c r="C113" s="10" t="s">
        <v>170</v>
      </c>
      <c r="D113" s="16">
        <v>0</v>
      </c>
      <c r="E113" s="16">
        <v>1200</v>
      </c>
      <c r="F113" s="9">
        <v>800</v>
      </c>
      <c r="G113" s="150">
        <v>0</v>
      </c>
      <c r="H113" s="150">
        <f t="shared" si="3"/>
        <v>0.66666666666666663</v>
      </c>
    </row>
    <row r="114" spans="2:8" x14ac:dyDescent="0.25">
      <c r="B114" s="15">
        <v>4226</v>
      </c>
      <c r="C114" s="10" t="s">
        <v>441</v>
      </c>
      <c r="D114" s="16">
        <v>317.26</v>
      </c>
      <c r="E114" s="16">
        <v>600</v>
      </c>
      <c r="F114" s="9">
        <v>0</v>
      </c>
      <c r="G114" s="150">
        <f t="shared" si="2"/>
        <v>0</v>
      </c>
      <c r="H114" s="150">
        <f t="shared" si="3"/>
        <v>0</v>
      </c>
    </row>
    <row r="115" spans="2:8" x14ac:dyDescent="0.25">
      <c r="B115" s="10" t="s">
        <v>136</v>
      </c>
      <c r="C115" s="10" t="s">
        <v>171</v>
      </c>
      <c r="D115" s="16">
        <v>1099.6300000000001</v>
      </c>
      <c r="E115" s="16">
        <v>3814.51</v>
      </c>
      <c r="F115" s="9">
        <v>2555.09</v>
      </c>
      <c r="G115" s="150">
        <f t="shared" si="2"/>
        <v>2.3235906623136873</v>
      </c>
      <c r="H115" s="150">
        <f t="shared" si="3"/>
        <v>0.66983439550558266</v>
      </c>
    </row>
    <row r="116" spans="2:8" x14ac:dyDescent="0.25">
      <c r="B116" s="10" t="s">
        <v>137</v>
      </c>
      <c r="C116" s="10" t="s">
        <v>172</v>
      </c>
      <c r="D116" s="16">
        <v>0</v>
      </c>
      <c r="E116" s="16">
        <v>5150</v>
      </c>
      <c r="F116" s="9">
        <v>0</v>
      </c>
      <c r="G116" s="150">
        <v>0</v>
      </c>
      <c r="H116" s="150">
        <f t="shared" si="3"/>
        <v>0</v>
      </c>
    </row>
    <row r="117" spans="2:8" x14ac:dyDescent="0.25">
      <c r="B117" s="10" t="s">
        <v>138</v>
      </c>
      <c r="C117" s="10" t="s">
        <v>173</v>
      </c>
      <c r="D117" s="16">
        <v>0</v>
      </c>
      <c r="E117" s="16">
        <v>5150</v>
      </c>
      <c r="F117" s="9">
        <v>0</v>
      </c>
      <c r="G117" s="150">
        <v>0</v>
      </c>
      <c r="H117" s="150">
        <f t="shared" ref="H117:H124" si="4">F117/E117</f>
        <v>0</v>
      </c>
    </row>
    <row r="118" spans="2:8" x14ac:dyDescent="0.25">
      <c r="B118" s="10" t="s">
        <v>139</v>
      </c>
      <c r="C118" s="10" t="s">
        <v>174</v>
      </c>
      <c r="D118" s="16">
        <v>12831.56</v>
      </c>
      <c r="E118" s="16">
        <v>100</v>
      </c>
      <c r="F118" s="9">
        <v>0</v>
      </c>
      <c r="G118" s="150">
        <f t="shared" ref="G118:G120" si="5">F118/D118</f>
        <v>0</v>
      </c>
      <c r="H118" s="150">
        <f t="shared" si="4"/>
        <v>0</v>
      </c>
    </row>
    <row r="119" spans="2:8" x14ac:dyDescent="0.25">
      <c r="B119" s="10" t="s">
        <v>140</v>
      </c>
      <c r="C119" s="10" t="s">
        <v>175</v>
      </c>
      <c r="D119" s="16">
        <v>12831.56</v>
      </c>
      <c r="E119" s="16">
        <v>100</v>
      </c>
      <c r="F119" s="9">
        <v>0</v>
      </c>
      <c r="G119" s="150">
        <f t="shared" si="5"/>
        <v>0</v>
      </c>
      <c r="H119" s="150">
        <f t="shared" si="4"/>
        <v>0</v>
      </c>
    </row>
    <row r="120" spans="2:8" x14ac:dyDescent="0.25">
      <c r="B120" s="10" t="s">
        <v>141</v>
      </c>
      <c r="C120" s="10" t="s">
        <v>175</v>
      </c>
      <c r="D120" s="16">
        <v>12831.56</v>
      </c>
      <c r="E120" s="16">
        <v>100</v>
      </c>
      <c r="F120" s="9">
        <v>0</v>
      </c>
      <c r="G120" s="150">
        <f t="shared" si="5"/>
        <v>0</v>
      </c>
      <c r="H120" s="150">
        <f t="shared" si="4"/>
        <v>0</v>
      </c>
    </row>
    <row r="121" spans="2:8" x14ac:dyDescent="0.25">
      <c r="B121" s="10" t="s">
        <v>39</v>
      </c>
      <c r="C121" s="10" t="s">
        <v>40</v>
      </c>
      <c r="D121" s="16">
        <v>18.25</v>
      </c>
      <c r="E121" s="16">
        <v>160802.17000000001</v>
      </c>
      <c r="F121" s="9">
        <v>160761.10999999999</v>
      </c>
      <c r="G121" s="150"/>
      <c r="H121" s="150">
        <f t="shared" si="4"/>
        <v>0.99974465518717792</v>
      </c>
    </row>
    <row r="122" spans="2:8" x14ac:dyDescent="0.25">
      <c r="B122" s="10" t="s">
        <v>41</v>
      </c>
      <c r="C122" s="10" t="s">
        <v>42</v>
      </c>
      <c r="D122" s="16">
        <v>18.25</v>
      </c>
      <c r="E122" s="16">
        <v>160802.17000000001</v>
      </c>
      <c r="F122" s="9">
        <v>160761.10999999999</v>
      </c>
      <c r="G122" s="150"/>
      <c r="H122" s="150">
        <f t="shared" si="4"/>
        <v>0.99974465518717792</v>
      </c>
    </row>
    <row r="123" spans="2:8" x14ac:dyDescent="0.25">
      <c r="B123" s="10" t="s">
        <v>43</v>
      </c>
      <c r="C123" s="10" t="s">
        <v>44</v>
      </c>
      <c r="D123" s="16">
        <v>18.25</v>
      </c>
      <c r="E123" s="16">
        <v>160802.17000000001</v>
      </c>
      <c r="F123" s="9">
        <v>160761.10999999999</v>
      </c>
      <c r="G123" s="150"/>
      <c r="H123" s="150">
        <f t="shared" si="4"/>
        <v>0.99974465518717792</v>
      </c>
    </row>
    <row r="124" spans="2:8" x14ac:dyDescent="0.25">
      <c r="B124" s="10" t="s">
        <v>142</v>
      </c>
      <c r="C124" s="10" t="s">
        <v>176</v>
      </c>
      <c r="D124" s="16">
        <v>18.25</v>
      </c>
      <c r="E124" s="16">
        <v>160802.17000000001</v>
      </c>
      <c r="F124" s="9">
        <v>160761.10999999999</v>
      </c>
      <c r="G124" s="150"/>
      <c r="H124" s="150">
        <f t="shared" si="4"/>
        <v>0.99974465518717792</v>
      </c>
    </row>
  </sheetData>
  <mergeCells count="16">
    <mergeCell ref="H9:H10"/>
    <mergeCell ref="G9:G10"/>
    <mergeCell ref="D9:D10"/>
    <mergeCell ref="E9:E10"/>
    <mergeCell ref="F9:F10"/>
    <mergeCell ref="F50:F52"/>
    <mergeCell ref="H50:H52"/>
    <mergeCell ref="B52:C52"/>
    <mergeCell ref="D50:D52"/>
    <mergeCell ref="E50:E52"/>
    <mergeCell ref="B50:C51"/>
    <mergeCell ref="C3:F3"/>
    <mergeCell ref="C5:F5"/>
    <mergeCell ref="C7:F7"/>
    <mergeCell ref="B11:C11"/>
    <mergeCell ref="B9:C10"/>
  </mergeCells>
  <pageMargins left="0.7" right="0.7" top="0.75" bottom="0.75" header="0.3" footer="0.3"/>
  <pageSetup paperSize="9" scale="79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H57"/>
  <sheetViews>
    <sheetView workbookViewId="0">
      <selection activeCell="J49" sqref="J49"/>
    </sheetView>
  </sheetViews>
  <sheetFormatPr defaultRowHeight="15" x14ac:dyDescent="0.25"/>
  <cols>
    <col min="2" max="2" width="15.28515625" customWidth="1"/>
    <col min="3" max="3" width="59" customWidth="1"/>
    <col min="4" max="4" width="20" customWidth="1"/>
    <col min="5" max="5" width="17.85546875" customWidth="1"/>
    <col min="6" max="7" width="18.5703125" customWidth="1"/>
    <col min="8" max="8" width="14.5703125" customWidth="1"/>
  </cols>
  <sheetData>
    <row r="3" spans="2:8" ht="18" x14ac:dyDescent="0.25">
      <c r="B3" s="5"/>
      <c r="C3" s="211" t="s">
        <v>212</v>
      </c>
      <c r="D3" s="211"/>
      <c r="E3" s="211"/>
      <c r="F3" s="211"/>
      <c r="G3" s="211"/>
      <c r="H3" s="5"/>
    </row>
    <row r="4" spans="2:8" ht="18" x14ac:dyDescent="0.25">
      <c r="B4" s="5"/>
      <c r="C4" s="6"/>
      <c r="D4" s="6"/>
      <c r="E4" s="6"/>
      <c r="F4" s="6"/>
      <c r="G4" s="42"/>
      <c r="H4" s="5"/>
    </row>
    <row r="5" spans="2:8" x14ac:dyDescent="0.25">
      <c r="B5" s="5"/>
      <c r="C5" s="5"/>
      <c r="D5" s="5"/>
      <c r="E5" s="5"/>
      <c r="F5" s="5"/>
      <c r="G5" s="5"/>
      <c r="H5" s="5"/>
    </row>
    <row r="6" spans="2:8" ht="28.5" customHeight="1" x14ac:dyDescent="0.25">
      <c r="B6" s="5"/>
      <c r="C6" s="210" t="s">
        <v>444</v>
      </c>
      <c r="D6" s="20" t="s">
        <v>439</v>
      </c>
      <c r="E6" s="20" t="s">
        <v>539</v>
      </c>
      <c r="F6" s="20" t="s">
        <v>540</v>
      </c>
      <c r="G6" s="20" t="s">
        <v>47</v>
      </c>
      <c r="H6" s="20" t="s">
        <v>47</v>
      </c>
    </row>
    <row r="7" spans="2:8" ht="13.5" customHeight="1" x14ac:dyDescent="0.25">
      <c r="B7" s="5"/>
      <c r="C7" s="210"/>
      <c r="D7" s="75">
        <v>2</v>
      </c>
      <c r="E7" s="76">
        <v>3</v>
      </c>
      <c r="F7" s="76">
        <v>4</v>
      </c>
      <c r="G7" s="76" t="s">
        <v>535</v>
      </c>
      <c r="H7" s="76" t="s">
        <v>536</v>
      </c>
    </row>
    <row r="8" spans="2:8" ht="16.5" customHeight="1" x14ac:dyDescent="0.25">
      <c r="B8" s="138" t="s">
        <v>565</v>
      </c>
      <c r="C8" s="210"/>
      <c r="D8" s="22">
        <f>SUM(D9:D29)</f>
        <v>980362.49</v>
      </c>
      <c r="E8" s="22">
        <f t="shared" ref="E8:F8" si="0">SUM(E9:E29)</f>
        <v>2349750</v>
      </c>
      <c r="F8" s="22">
        <f t="shared" si="0"/>
        <v>1048281.24</v>
      </c>
      <c r="G8" s="154">
        <f>F8/D8</f>
        <v>1.0692792214030955</v>
      </c>
      <c r="H8" s="154">
        <f>F8/E8</f>
        <v>0.44612458346632622</v>
      </c>
    </row>
    <row r="9" spans="2:8" ht="16.5" customHeight="1" x14ac:dyDescent="0.25">
      <c r="B9" s="141" t="s">
        <v>543</v>
      </c>
      <c r="C9" s="137" t="s">
        <v>566</v>
      </c>
      <c r="D9" s="139"/>
      <c r="E9" s="140">
        <v>7233.07</v>
      </c>
      <c r="F9" s="140">
        <v>2738</v>
      </c>
      <c r="G9" s="155">
        <v>0</v>
      </c>
      <c r="H9" s="155">
        <f>F9/E9</f>
        <v>0.37853912653962979</v>
      </c>
    </row>
    <row r="10" spans="2:8" x14ac:dyDescent="0.25">
      <c r="B10" s="21" t="s">
        <v>187</v>
      </c>
      <c r="C10" s="8" t="s">
        <v>567</v>
      </c>
      <c r="D10" s="9">
        <v>2853.06</v>
      </c>
      <c r="E10" s="9">
        <v>49324.84</v>
      </c>
      <c r="F10" s="9">
        <v>25904.01</v>
      </c>
      <c r="G10" s="155">
        <f>F10/D10</f>
        <v>9.0793779310634886</v>
      </c>
      <c r="H10" s="155">
        <f t="shared" ref="H10:H28" si="1">F10/E10</f>
        <v>0.52517169847890033</v>
      </c>
    </row>
    <row r="11" spans="2:8" x14ac:dyDescent="0.25">
      <c r="B11" s="21" t="s">
        <v>189</v>
      </c>
      <c r="C11" s="8" t="s">
        <v>190</v>
      </c>
      <c r="D11" s="9">
        <v>74011.69</v>
      </c>
      <c r="E11" s="9">
        <v>0</v>
      </c>
      <c r="F11" s="9">
        <v>0</v>
      </c>
      <c r="G11" s="155">
        <f>F11/D11</f>
        <v>0</v>
      </c>
      <c r="H11" s="155">
        <v>0</v>
      </c>
    </row>
    <row r="12" spans="2:8" x14ac:dyDescent="0.25">
      <c r="B12" s="21" t="s">
        <v>191</v>
      </c>
      <c r="C12" s="8" t="s">
        <v>192</v>
      </c>
      <c r="D12" s="9">
        <v>6379.29</v>
      </c>
      <c r="E12" s="9">
        <v>14414.51</v>
      </c>
      <c r="F12" s="9">
        <v>4615.3</v>
      </c>
      <c r="G12" s="155">
        <f t="shared" ref="G12:G29" si="2">F12/D12</f>
        <v>0.72348176677968867</v>
      </c>
      <c r="H12" s="155">
        <f t="shared" si="1"/>
        <v>0.32018431427776595</v>
      </c>
    </row>
    <row r="13" spans="2:8" x14ac:dyDescent="0.25">
      <c r="B13" s="21" t="s">
        <v>555</v>
      </c>
      <c r="C13" s="8" t="s">
        <v>568</v>
      </c>
      <c r="D13" s="9">
        <v>0</v>
      </c>
      <c r="E13" s="9">
        <v>3100</v>
      </c>
      <c r="F13" s="9">
        <v>1271.8399999999999</v>
      </c>
      <c r="G13" s="155">
        <v>0</v>
      </c>
      <c r="H13" s="155">
        <f t="shared" si="1"/>
        <v>0.41027096774193544</v>
      </c>
    </row>
    <row r="14" spans="2:8" x14ac:dyDescent="0.25">
      <c r="B14" s="21" t="s">
        <v>193</v>
      </c>
      <c r="C14" s="8" t="s">
        <v>194</v>
      </c>
      <c r="D14" s="9">
        <v>150.05000000000001</v>
      </c>
      <c r="E14" s="9">
        <v>0</v>
      </c>
      <c r="F14" s="9">
        <v>0</v>
      </c>
      <c r="G14" s="155">
        <f t="shared" si="2"/>
        <v>0</v>
      </c>
      <c r="H14" s="155">
        <v>0</v>
      </c>
    </row>
    <row r="15" spans="2:8" x14ac:dyDescent="0.25">
      <c r="B15" s="21" t="s">
        <v>548</v>
      </c>
      <c r="C15" s="8" t="s">
        <v>559</v>
      </c>
      <c r="D15" s="9">
        <v>0</v>
      </c>
      <c r="E15" s="9">
        <v>6940.63</v>
      </c>
      <c r="F15" s="9">
        <v>2674.59</v>
      </c>
      <c r="G15" s="155">
        <v>0</v>
      </c>
      <c r="H15" s="155">
        <f t="shared" si="1"/>
        <v>0.38535262649067881</v>
      </c>
    </row>
    <row r="16" spans="2:8" x14ac:dyDescent="0.25">
      <c r="B16" s="21" t="s">
        <v>547</v>
      </c>
      <c r="C16" s="8" t="s">
        <v>569</v>
      </c>
      <c r="D16" s="9">
        <v>0</v>
      </c>
      <c r="E16" s="9">
        <v>71883.05</v>
      </c>
      <c r="F16" s="9">
        <v>42534.95</v>
      </c>
      <c r="G16" s="155">
        <v>0</v>
      </c>
      <c r="H16" s="155">
        <f t="shared" si="1"/>
        <v>0.59172433557006832</v>
      </c>
    </row>
    <row r="17" spans="2:8" x14ac:dyDescent="0.25">
      <c r="B17" s="21" t="s">
        <v>545</v>
      </c>
      <c r="C17" s="8" t="s">
        <v>570</v>
      </c>
      <c r="D17" s="9">
        <v>0</v>
      </c>
      <c r="E17" s="9">
        <v>2106200</v>
      </c>
      <c r="F17" s="9">
        <v>949644.47</v>
      </c>
      <c r="G17" s="155">
        <v>0</v>
      </c>
      <c r="H17" s="155">
        <f t="shared" si="1"/>
        <v>0.45088048143576109</v>
      </c>
    </row>
    <row r="18" spans="2:8" x14ac:dyDescent="0.25">
      <c r="B18" s="21" t="s">
        <v>546</v>
      </c>
      <c r="C18" s="8" t="s">
        <v>557</v>
      </c>
      <c r="D18" s="9">
        <v>0</v>
      </c>
      <c r="E18" s="9">
        <v>42000</v>
      </c>
      <c r="F18" s="9">
        <v>0</v>
      </c>
      <c r="G18" s="155">
        <v>0</v>
      </c>
      <c r="H18" s="155">
        <f t="shared" si="1"/>
        <v>0</v>
      </c>
    </row>
    <row r="19" spans="2:8" x14ac:dyDescent="0.25">
      <c r="B19" s="21" t="s">
        <v>195</v>
      </c>
      <c r="C19" s="8" t="s">
        <v>196</v>
      </c>
      <c r="D19" s="9">
        <v>822161.67</v>
      </c>
      <c r="E19" s="9">
        <v>0</v>
      </c>
      <c r="F19" s="9">
        <v>0</v>
      </c>
      <c r="G19" s="155">
        <f t="shared" si="2"/>
        <v>0</v>
      </c>
      <c r="H19" s="155">
        <v>0</v>
      </c>
    </row>
    <row r="20" spans="2:8" x14ac:dyDescent="0.25">
      <c r="B20" s="21" t="s">
        <v>197</v>
      </c>
      <c r="C20" s="8" t="s">
        <v>198</v>
      </c>
      <c r="D20" s="9">
        <v>52319.59</v>
      </c>
      <c r="E20" s="9">
        <v>0</v>
      </c>
      <c r="F20" s="9">
        <v>0</v>
      </c>
      <c r="G20" s="155">
        <f t="shared" si="2"/>
        <v>0</v>
      </c>
      <c r="H20" s="155">
        <v>0</v>
      </c>
    </row>
    <row r="21" spans="2:8" x14ac:dyDescent="0.25">
      <c r="B21" s="21" t="s">
        <v>199</v>
      </c>
      <c r="C21" s="8" t="s">
        <v>200</v>
      </c>
      <c r="D21" s="9">
        <v>0</v>
      </c>
      <c r="E21" s="9">
        <v>2000</v>
      </c>
      <c r="F21" s="9">
        <v>465</v>
      </c>
      <c r="G21" s="155">
        <v>0</v>
      </c>
      <c r="H21" s="155">
        <f t="shared" si="1"/>
        <v>0.23250000000000001</v>
      </c>
    </row>
    <row r="22" spans="2:8" x14ac:dyDescent="0.25">
      <c r="B22" s="21" t="s">
        <v>201</v>
      </c>
      <c r="C22" s="8" t="s">
        <v>202</v>
      </c>
      <c r="D22" s="9">
        <v>0</v>
      </c>
      <c r="E22" s="9">
        <v>0</v>
      </c>
      <c r="F22" s="9">
        <v>0</v>
      </c>
      <c r="G22" s="155">
        <v>0</v>
      </c>
      <c r="H22" s="155">
        <v>0</v>
      </c>
    </row>
    <row r="23" spans="2:8" x14ac:dyDescent="0.25">
      <c r="B23" s="21" t="s">
        <v>562</v>
      </c>
      <c r="C23" s="8" t="s">
        <v>571</v>
      </c>
      <c r="D23" s="9">
        <v>0</v>
      </c>
      <c r="E23" s="9">
        <v>5177.5</v>
      </c>
      <c r="F23" s="9">
        <v>3033.78</v>
      </c>
      <c r="G23" s="155">
        <v>0</v>
      </c>
      <c r="H23" s="155">
        <f t="shared" si="1"/>
        <v>0.58595461129888948</v>
      </c>
    </row>
    <row r="24" spans="2:8" x14ac:dyDescent="0.25">
      <c r="B24" s="21" t="s">
        <v>560</v>
      </c>
      <c r="C24" s="8" t="s">
        <v>561</v>
      </c>
      <c r="D24" s="9">
        <v>0</v>
      </c>
      <c r="E24" s="9">
        <v>36476.400000000001</v>
      </c>
      <c r="F24" s="9">
        <v>14296.3</v>
      </c>
      <c r="G24" s="155">
        <v>0</v>
      </c>
      <c r="H24" s="155">
        <f t="shared" si="1"/>
        <v>0.39193286618196965</v>
      </c>
    </row>
    <row r="25" spans="2:8" x14ac:dyDescent="0.25">
      <c r="B25" s="21" t="s">
        <v>203</v>
      </c>
      <c r="C25" s="8" t="s">
        <v>204</v>
      </c>
      <c r="D25" s="9">
        <v>0</v>
      </c>
      <c r="E25" s="9">
        <v>0</v>
      </c>
      <c r="F25" s="9">
        <v>0</v>
      </c>
      <c r="G25" s="155">
        <v>0</v>
      </c>
      <c r="H25" s="155">
        <v>0</v>
      </c>
    </row>
    <row r="26" spans="2:8" x14ac:dyDescent="0.25">
      <c r="B26" s="21" t="s">
        <v>205</v>
      </c>
      <c r="C26" s="8" t="s">
        <v>206</v>
      </c>
      <c r="D26" s="9">
        <v>3990.88</v>
      </c>
      <c r="E26" s="9">
        <v>0</v>
      </c>
      <c r="F26" s="9">
        <v>0</v>
      </c>
      <c r="G26" s="155">
        <f t="shared" si="2"/>
        <v>0</v>
      </c>
      <c r="H26" s="155">
        <v>0</v>
      </c>
    </row>
    <row r="27" spans="2:8" x14ac:dyDescent="0.25">
      <c r="B27" s="21" t="s">
        <v>207</v>
      </c>
      <c r="C27" s="8" t="s">
        <v>206</v>
      </c>
      <c r="D27" s="9">
        <v>17834.259999999998</v>
      </c>
      <c r="E27" s="9">
        <v>0</v>
      </c>
      <c r="F27" s="9">
        <v>0</v>
      </c>
      <c r="G27" s="155">
        <f t="shared" si="2"/>
        <v>0</v>
      </c>
      <c r="H27" s="155">
        <v>0</v>
      </c>
    </row>
    <row r="28" spans="2:8" x14ac:dyDescent="0.25">
      <c r="B28" s="21" t="s">
        <v>208</v>
      </c>
      <c r="C28" s="8" t="s">
        <v>209</v>
      </c>
      <c r="D28" s="9">
        <v>182</v>
      </c>
      <c r="E28" s="9">
        <v>5000</v>
      </c>
      <c r="F28" s="9">
        <v>1103</v>
      </c>
      <c r="G28" s="155">
        <f t="shared" si="2"/>
        <v>6.0604395604395602</v>
      </c>
      <c r="H28" s="155">
        <f t="shared" si="1"/>
        <v>0.22059999999999999</v>
      </c>
    </row>
    <row r="29" spans="2:8" x14ac:dyDescent="0.25">
      <c r="B29" s="21" t="s">
        <v>210</v>
      </c>
      <c r="C29" s="8" t="s">
        <v>211</v>
      </c>
      <c r="D29" s="9">
        <v>480</v>
      </c>
      <c r="E29" s="9">
        <v>0</v>
      </c>
      <c r="F29" s="9">
        <v>0</v>
      </c>
      <c r="G29" s="155">
        <f t="shared" si="2"/>
        <v>0</v>
      </c>
      <c r="H29" s="155">
        <v>0</v>
      </c>
    </row>
    <row r="30" spans="2:8" x14ac:dyDescent="0.25">
      <c r="D30" s="28"/>
      <c r="E30" s="28"/>
      <c r="F30" s="28"/>
    </row>
    <row r="32" spans="2:8" x14ac:dyDescent="0.25">
      <c r="B32" s="5"/>
      <c r="C32" s="5"/>
      <c r="D32" s="5"/>
      <c r="E32" s="5"/>
      <c r="F32" s="5"/>
      <c r="G32" s="5"/>
      <c r="H32" s="5"/>
    </row>
    <row r="33" spans="2:8" x14ac:dyDescent="0.25">
      <c r="B33" s="5"/>
      <c r="C33" s="210" t="s">
        <v>186</v>
      </c>
      <c r="D33" s="101" t="s">
        <v>439</v>
      </c>
      <c r="E33" s="101" t="s">
        <v>539</v>
      </c>
      <c r="F33" s="101" t="s">
        <v>540</v>
      </c>
      <c r="G33" s="101" t="s">
        <v>47</v>
      </c>
      <c r="H33" s="101" t="s">
        <v>47</v>
      </c>
    </row>
    <row r="34" spans="2:8" x14ac:dyDescent="0.25">
      <c r="B34" s="5"/>
      <c r="C34" s="210"/>
      <c r="D34" s="75">
        <v>2</v>
      </c>
      <c r="E34" s="76">
        <v>3</v>
      </c>
      <c r="F34" s="76">
        <v>4</v>
      </c>
      <c r="G34" s="76" t="s">
        <v>535</v>
      </c>
      <c r="H34" s="76" t="s">
        <v>536</v>
      </c>
    </row>
    <row r="35" spans="2:8" x14ac:dyDescent="0.25">
      <c r="B35" s="138" t="s">
        <v>565</v>
      </c>
      <c r="C35" s="210"/>
      <c r="D35" s="22">
        <f>SUM(D36:D56)</f>
        <v>1155768.3099999998</v>
      </c>
      <c r="E35" s="22">
        <f t="shared" ref="E35:F35" si="3">SUM(E36:E56)</f>
        <v>2349750</v>
      </c>
      <c r="F35" s="22">
        <f t="shared" si="3"/>
        <v>1053041.4000000001</v>
      </c>
      <c r="G35" s="154">
        <f>F35/D35</f>
        <v>0.91111807694398572</v>
      </c>
      <c r="H35" s="154">
        <f>F35/E35</f>
        <v>0.44815039897861481</v>
      </c>
    </row>
    <row r="36" spans="2:8" x14ac:dyDescent="0.25">
      <c r="B36" s="141" t="s">
        <v>543</v>
      </c>
      <c r="C36" s="8" t="s">
        <v>566</v>
      </c>
      <c r="D36" s="139">
        <v>0</v>
      </c>
      <c r="E36" s="140">
        <v>7233.07</v>
      </c>
      <c r="F36" s="140">
        <v>2720.69</v>
      </c>
      <c r="G36" s="155">
        <v>0</v>
      </c>
      <c r="H36" s="155">
        <f t="shared" ref="H36:H55" si="4">F36/E36</f>
        <v>0.37614595185723354</v>
      </c>
    </row>
    <row r="37" spans="2:8" x14ac:dyDescent="0.25">
      <c r="B37" s="21" t="s">
        <v>187</v>
      </c>
      <c r="C37" s="8" t="s">
        <v>567</v>
      </c>
      <c r="D37" s="9">
        <v>3286.01</v>
      </c>
      <c r="E37" s="9">
        <v>49324.84</v>
      </c>
      <c r="F37" s="9">
        <v>26124.87</v>
      </c>
      <c r="G37" s="155">
        <f t="shared" ref="G37:G56" si="5">F37/D37</f>
        <v>7.9503318614368172</v>
      </c>
      <c r="H37" s="155">
        <f t="shared" si="4"/>
        <v>0.52964936125489714</v>
      </c>
    </row>
    <row r="38" spans="2:8" x14ac:dyDescent="0.25">
      <c r="B38" s="21" t="s">
        <v>189</v>
      </c>
      <c r="C38" s="8" t="s">
        <v>190</v>
      </c>
      <c r="D38" s="9">
        <v>82727.039999999994</v>
      </c>
      <c r="E38" s="9">
        <v>0</v>
      </c>
      <c r="F38" s="9">
        <v>0</v>
      </c>
      <c r="G38" s="155">
        <f t="shared" si="5"/>
        <v>0</v>
      </c>
      <c r="H38" s="155">
        <v>0</v>
      </c>
    </row>
    <row r="39" spans="2:8" x14ac:dyDescent="0.25">
      <c r="B39" s="21" t="s">
        <v>191</v>
      </c>
      <c r="C39" s="8" t="s">
        <v>192</v>
      </c>
      <c r="D39" s="9">
        <v>4210.49</v>
      </c>
      <c r="E39" s="9">
        <v>14414.51</v>
      </c>
      <c r="F39" s="9">
        <v>1788.07</v>
      </c>
      <c r="G39" s="155">
        <f t="shared" si="5"/>
        <v>0.42467028778123211</v>
      </c>
      <c r="H39" s="155">
        <f t="shared" si="4"/>
        <v>0.12404653366642363</v>
      </c>
    </row>
    <row r="40" spans="2:8" x14ac:dyDescent="0.25">
      <c r="B40" s="21" t="s">
        <v>544</v>
      </c>
      <c r="C40" s="8" t="s">
        <v>568</v>
      </c>
      <c r="D40" s="9">
        <v>0</v>
      </c>
      <c r="E40" s="9">
        <v>3100</v>
      </c>
      <c r="F40" s="9">
        <v>1271.8399999999999</v>
      </c>
      <c r="G40" s="155">
        <v>0</v>
      </c>
      <c r="H40" s="155">
        <f t="shared" si="4"/>
        <v>0.41027096774193544</v>
      </c>
    </row>
    <row r="41" spans="2:8" x14ac:dyDescent="0.25">
      <c r="B41" s="21" t="s">
        <v>193</v>
      </c>
      <c r="C41" s="8" t="s">
        <v>194</v>
      </c>
      <c r="D41" s="9">
        <v>131.80000000000001</v>
      </c>
      <c r="E41" s="9">
        <v>0</v>
      </c>
      <c r="F41" s="9">
        <v>0</v>
      </c>
      <c r="G41" s="155">
        <f t="shared" si="5"/>
        <v>0</v>
      </c>
      <c r="H41" s="155">
        <v>0</v>
      </c>
    </row>
    <row r="42" spans="2:8" x14ac:dyDescent="0.25">
      <c r="B42" s="21" t="s">
        <v>548</v>
      </c>
      <c r="C42" s="8" t="s">
        <v>559</v>
      </c>
      <c r="D42" s="9">
        <v>0</v>
      </c>
      <c r="E42" s="9">
        <v>0</v>
      </c>
      <c r="F42" s="9">
        <v>2666.19</v>
      </c>
      <c r="G42" s="155">
        <v>0</v>
      </c>
      <c r="H42" s="155">
        <v>0</v>
      </c>
    </row>
    <row r="43" spans="2:8" x14ac:dyDescent="0.25">
      <c r="B43" s="21" t="s">
        <v>547</v>
      </c>
      <c r="C43" s="8" t="s">
        <v>569</v>
      </c>
      <c r="D43" s="9">
        <v>0</v>
      </c>
      <c r="E43" s="9">
        <v>0</v>
      </c>
      <c r="F43" s="9">
        <v>38099.629999999997</v>
      </c>
      <c r="G43" s="155">
        <v>0</v>
      </c>
      <c r="H43" s="155">
        <v>0</v>
      </c>
    </row>
    <row r="44" spans="2:8" x14ac:dyDescent="0.25">
      <c r="B44" s="21" t="s">
        <v>545</v>
      </c>
      <c r="C44" s="8" t="s">
        <v>570</v>
      </c>
      <c r="D44" s="9">
        <v>0</v>
      </c>
      <c r="E44" s="9">
        <v>2185023.6800000002</v>
      </c>
      <c r="F44" s="9">
        <v>939779.23</v>
      </c>
      <c r="G44" s="155">
        <v>0</v>
      </c>
      <c r="H44" s="155">
        <f t="shared" si="4"/>
        <v>0.43010024953139175</v>
      </c>
    </row>
    <row r="45" spans="2:8" x14ac:dyDescent="0.25">
      <c r="B45" s="21" t="s">
        <v>546</v>
      </c>
      <c r="C45" s="8" t="s">
        <v>557</v>
      </c>
      <c r="D45" s="9">
        <v>0</v>
      </c>
      <c r="E45" s="9">
        <v>42000</v>
      </c>
      <c r="F45" s="9">
        <v>21040.54</v>
      </c>
      <c r="G45" s="155">
        <v>0</v>
      </c>
      <c r="H45" s="155">
        <f t="shared" si="4"/>
        <v>0.50096523809523807</v>
      </c>
    </row>
    <row r="46" spans="2:8" x14ac:dyDescent="0.25">
      <c r="B46" s="21" t="s">
        <v>195</v>
      </c>
      <c r="C46" s="8" t="s">
        <v>196</v>
      </c>
      <c r="D46" s="9">
        <v>957764.76</v>
      </c>
      <c r="E46" s="9">
        <v>0</v>
      </c>
      <c r="F46" s="9">
        <v>0</v>
      </c>
      <c r="G46" s="155">
        <f t="shared" si="5"/>
        <v>0</v>
      </c>
      <c r="H46" s="155">
        <v>0</v>
      </c>
    </row>
    <row r="47" spans="2:8" x14ac:dyDescent="0.25">
      <c r="B47" s="21" t="s">
        <v>197</v>
      </c>
      <c r="C47" s="8" t="s">
        <v>198</v>
      </c>
      <c r="D47" s="9">
        <v>63911.8</v>
      </c>
      <c r="E47" s="9">
        <v>0</v>
      </c>
      <c r="F47" s="9">
        <v>0</v>
      </c>
      <c r="G47" s="155">
        <f t="shared" si="5"/>
        <v>0</v>
      </c>
      <c r="H47" s="155">
        <v>0</v>
      </c>
    </row>
    <row r="48" spans="2:8" x14ac:dyDescent="0.25">
      <c r="B48" s="21" t="s">
        <v>199</v>
      </c>
      <c r="C48" s="8" t="s">
        <v>200</v>
      </c>
      <c r="D48" s="9">
        <v>0</v>
      </c>
      <c r="E48" s="9">
        <v>2000</v>
      </c>
      <c r="F48" s="9">
        <v>360</v>
      </c>
      <c r="G48" s="155">
        <v>0</v>
      </c>
      <c r="H48" s="155">
        <f t="shared" si="4"/>
        <v>0.18</v>
      </c>
    </row>
    <row r="49" spans="2:8" x14ac:dyDescent="0.25">
      <c r="B49" s="21" t="s">
        <v>201</v>
      </c>
      <c r="C49" s="8" t="s">
        <v>202</v>
      </c>
      <c r="D49" s="9">
        <v>1099.6300000000001</v>
      </c>
      <c r="E49" s="9">
        <v>0</v>
      </c>
      <c r="F49" s="9">
        <v>0</v>
      </c>
      <c r="G49" s="155">
        <f t="shared" si="5"/>
        <v>0</v>
      </c>
      <c r="H49" s="155">
        <v>0</v>
      </c>
    </row>
    <row r="50" spans="2:8" x14ac:dyDescent="0.25">
      <c r="B50" s="21" t="s">
        <v>562</v>
      </c>
      <c r="C50" s="8" t="s">
        <v>571</v>
      </c>
      <c r="D50" s="9">
        <v>0</v>
      </c>
      <c r="E50" s="9">
        <v>5177.5</v>
      </c>
      <c r="F50" s="9">
        <v>3184.35</v>
      </c>
      <c r="G50" s="155">
        <v>0</v>
      </c>
      <c r="H50" s="155">
        <f t="shared" si="4"/>
        <v>0.61503621438918399</v>
      </c>
    </row>
    <row r="51" spans="2:8" x14ac:dyDescent="0.25">
      <c r="B51" s="21" t="s">
        <v>560</v>
      </c>
      <c r="C51" s="8" t="s">
        <v>561</v>
      </c>
      <c r="D51" s="9">
        <v>0</v>
      </c>
      <c r="E51" s="9">
        <v>36476.400000000001</v>
      </c>
      <c r="F51" s="9">
        <v>14205.99</v>
      </c>
      <c r="G51" s="155">
        <v>0</v>
      </c>
      <c r="H51" s="155">
        <f t="shared" si="4"/>
        <v>0.38945701878474848</v>
      </c>
    </row>
    <row r="52" spans="2:8" x14ac:dyDescent="0.25">
      <c r="B52" s="21" t="s">
        <v>203</v>
      </c>
      <c r="C52" s="8" t="s">
        <v>204</v>
      </c>
      <c r="D52" s="9">
        <v>0</v>
      </c>
      <c r="E52" s="9">
        <v>0</v>
      </c>
      <c r="F52" s="9">
        <v>0</v>
      </c>
      <c r="G52" s="155">
        <v>0</v>
      </c>
      <c r="H52" s="155">
        <v>0</v>
      </c>
    </row>
    <row r="53" spans="2:8" x14ac:dyDescent="0.25">
      <c r="B53" s="21" t="s">
        <v>205</v>
      </c>
      <c r="C53" s="8" t="s">
        <v>206</v>
      </c>
      <c r="D53" s="9">
        <v>21879.91</v>
      </c>
      <c r="E53" s="9">
        <v>0</v>
      </c>
      <c r="F53" s="9">
        <v>0</v>
      </c>
      <c r="G53" s="155">
        <f t="shared" si="5"/>
        <v>0</v>
      </c>
      <c r="H53" s="155">
        <v>0</v>
      </c>
    </row>
    <row r="54" spans="2:8" x14ac:dyDescent="0.25">
      <c r="B54" s="21" t="s">
        <v>207</v>
      </c>
      <c r="C54" s="8" t="s">
        <v>206</v>
      </c>
      <c r="D54" s="9">
        <v>20094.87</v>
      </c>
      <c r="E54" s="9">
        <v>0</v>
      </c>
      <c r="F54" s="9">
        <v>0</v>
      </c>
      <c r="G54" s="155">
        <f t="shared" si="5"/>
        <v>0</v>
      </c>
      <c r="H54" s="155">
        <v>0</v>
      </c>
    </row>
    <row r="55" spans="2:8" x14ac:dyDescent="0.25">
      <c r="B55" s="21" t="s">
        <v>208</v>
      </c>
      <c r="C55" s="8" t="s">
        <v>209</v>
      </c>
      <c r="D55" s="9">
        <v>182</v>
      </c>
      <c r="E55" s="9">
        <v>5000</v>
      </c>
      <c r="F55" s="9">
        <v>1800</v>
      </c>
      <c r="G55" s="155">
        <f t="shared" si="5"/>
        <v>9.8901098901098905</v>
      </c>
      <c r="H55" s="155">
        <f t="shared" si="4"/>
        <v>0.36</v>
      </c>
    </row>
    <row r="56" spans="2:8" x14ac:dyDescent="0.25">
      <c r="B56" s="21" t="s">
        <v>210</v>
      </c>
      <c r="C56" s="8" t="s">
        <v>211</v>
      </c>
      <c r="D56" s="9">
        <v>480</v>
      </c>
      <c r="E56" s="9">
        <v>0</v>
      </c>
      <c r="F56" s="9">
        <v>0</v>
      </c>
      <c r="G56" s="155">
        <f t="shared" si="5"/>
        <v>0</v>
      </c>
      <c r="H56" s="155">
        <v>0</v>
      </c>
    </row>
    <row r="57" spans="2:8" x14ac:dyDescent="0.25">
      <c r="D57" s="28"/>
      <c r="E57" s="28"/>
      <c r="F57" s="28"/>
    </row>
  </sheetData>
  <mergeCells count="3">
    <mergeCell ref="C6:C8"/>
    <mergeCell ref="C33:C35"/>
    <mergeCell ref="C3:G3"/>
  </mergeCells>
  <pageMargins left="0.7" right="0.7" top="0.75" bottom="0.75" header="0.3" footer="0.3"/>
  <pageSetup paperSize="9" scale="58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9"/>
  <sheetViews>
    <sheetView workbookViewId="0">
      <selection activeCell="E22" sqref="E22"/>
    </sheetView>
  </sheetViews>
  <sheetFormatPr defaultRowHeight="15" x14ac:dyDescent="0.25"/>
  <cols>
    <col min="2" max="2" width="27.85546875" customWidth="1"/>
    <col min="3" max="3" width="33.85546875" customWidth="1"/>
    <col min="4" max="4" width="23.140625" customWidth="1"/>
    <col min="5" max="5" width="19.140625" customWidth="1"/>
    <col min="6" max="6" width="21.5703125" customWidth="1"/>
    <col min="7" max="7" width="13.7109375" customWidth="1"/>
    <col min="8" max="8" width="12.7109375" customWidth="1"/>
  </cols>
  <sheetData>
    <row r="1" spans="2:8" x14ac:dyDescent="0.25">
      <c r="B1" s="5"/>
      <c r="C1" s="5"/>
      <c r="D1" s="5"/>
      <c r="E1" s="5"/>
      <c r="F1" s="5"/>
      <c r="G1" s="5"/>
      <c r="H1" s="5"/>
    </row>
    <row r="2" spans="2:8" ht="18" x14ac:dyDescent="0.25">
      <c r="B2" s="5"/>
      <c r="C2" s="211" t="s">
        <v>219</v>
      </c>
      <c r="D2" s="211"/>
      <c r="E2" s="211"/>
      <c r="F2" s="211"/>
      <c r="G2" s="211"/>
      <c r="H2" s="211"/>
    </row>
    <row r="3" spans="2:8" x14ac:dyDescent="0.25">
      <c r="B3" s="5"/>
      <c r="C3" s="5"/>
      <c r="D3" s="5"/>
      <c r="E3" s="5"/>
      <c r="F3" s="5"/>
      <c r="G3" s="5"/>
      <c r="H3" s="5"/>
    </row>
    <row r="4" spans="2:8" x14ac:dyDescent="0.25">
      <c r="B4" s="5"/>
      <c r="C4" s="5"/>
      <c r="D4" s="5"/>
      <c r="E4" s="5"/>
      <c r="F4" s="5"/>
      <c r="G4" s="5"/>
      <c r="H4" s="5"/>
    </row>
    <row r="5" spans="2:8" x14ac:dyDescent="0.25">
      <c r="B5" s="5"/>
      <c r="C5" s="212" t="s">
        <v>186</v>
      </c>
      <c r="D5" s="25" t="s">
        <v>439</v>
      </c>
      <c r="E5" s="26" t="s">
        <v>539</v>
      </c>
      <c r="F5" s="26" t="s">
        <v>549</v>
      </c>
      <c r="G5" s="26" t="s">
        <v>47</v>
      </c>
      <c r="H5" s="26" t="s">
        <v>47</v>
      </c>
    </row>
    <row r="6" spans="2:8" x14ac:dyDescent="0.25">
      <c r="B6" s="5"/>
      <c r="C6" s="213"/>
      <c r="D6" s="73">
        <v>2</v>
      </c>
      <c r="E6" s="74">
        <v>3</v>
      </c>
      <c r="F6" s="74">
        <v>4</v>
      </c>
      <c r="G6" s="74" t="s">
        <v>535</v>
      </c>
      <c r="H6" s="74" t="s">
        <v>536</v>
      </c>
    </row>
    <row r="7" spans="2:8" ht="26.25" customHeight="1" x14ac:dyDescent="0.25">
      <c r="B7" s="27" t="s">
        <v>216</v>
      </c>
      <c r="C7" s="24" t="s">
        <v>213</v>
      </c>
      <c r="D7" s="9">
        <v>1155768.31</v>
      </c>
      <c r="E7" s="9">
        <v>2349750</v>
      </c>
      <c r="F7" s="9">
        <v>1053041.3999999999</v>
      </c>
      <c r="G7" s="150">
        <f>F7/D7</f>
        <v>0.91111807694398528</v>
      </c>
      <c r="H7" s="150">
        <f>F7/E7</f>
        <v>0.44815039897861469</v>
      </c>
    </row>
    <row r="8" spans="2:8" ht="25.5" customHeight="1" x14ac:dyDescent="0.25">
      <c r="B8" s="27" t="s">
        <v>217</v>
      </c>
      <c r="C8" s="24" t="s">
        <v>214</v>
      </c>
      <c r="D8" s="9">
        <v>1155768.31</v>
      </c>
      <c r="E8" s="9">
        <v>2349750</v>
      </c>
      <c r="F8" s="9">
        <v>1053041.3999999999</v>
      </c>
      <c r="G8" s="150">
        <f>F8/D8</f>
        <v>0.91111807694398528</v>
      </c>
      <c r="H8" s="150">
        <f>F8/E8</f>
        <v>0.44815039897861469</v>
      </c>
    </row>
    <row r="9" spans="2:8" ht="26.25" customHeight="1" x14ac:dyDescent="0.25">
      <c r="B9" s="27" t="s">
        <v>218</v>
      </c>
      <c r="C9" s="24" t="s">
        <v>215</v>
      </c>
      <c r="D9" s="9">
        <v>1155768.31</v>
      </c>
      <c r="E9" s="9">
        <v>2349750</v>
      </c>
      <c r="F9" s="9">
        <v>1053041.3999999999</v>
      </c>
      <c r="G9" s="150">
        <f>F9/D9</f>
        <v>0.91111807694398528</v>
      </c>
      <c r="H9" s="150">
        <f>F9/E9</f>
        <v>0.44815039897861469</v>
      </c>
    </row>
  </sheetData>
  <mergeCells count="2">
    <mergeCell ref="C2:H2"/>
    <mergeCell ref="C5:C6"/>
  </mergeCells>
  <pageMargins left="0.7" right="0.7" top="0.75" bottom="0.75" header="0.3" footer="0.3"/>
  <pageSetup paperSize="9" scale="81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122"/>
  <sheetViews>
    <sheetView workbookViewId="0">
      <selection activeCell="E89" sqref="E89"/>
    </sheetView>
  </sheetViews>
  <sheetFormatPr defaultRowHeight="15" x14ac:dyDescent="0.25"/>
  <cols>
    <col min="1" max="1" width="17.42578125" style="60" customWidth="1"/>
    <col min="2" max="2" width="61.42578125" style="3" customWidth="1"/>
    <col min="3" max="3" width="16.28515625" customWidth="1"/>
    <col min="4" max="4" width="14.42578125" customWidth="1"/>
    <col min="5" max="5" width="14.85546875" style="157" customWidth="1"/>
    <col min="6" max="8" width="12.42578125" customWidth="1"/>
  </cols>
  <sheetData>
    <row r="2" spans="1:5" ht="18.75" x14ac:dyDescent="0.3">
      <c r="B2" s="197" t="s">
        <v>393</v>
      </c>
      <c r="C2" s="197"/>
      <c r="D2" s="197"/>
      <c r="E2" s="197"/>
    </row>
    <row r="3" spans="1:5" ht="18.75" x14ac:dyDescent="0.3">
      <c r="B3" s="197" t="s">
        <v>394</v>
      </c>
      <c r="C3" s="197"/>
      <c r="D3" s="197"/>
      <c r="E3" s="197"/>
    </row>
    <row r="5" spans="1:5" ht="16.5" customHeight="1" x14ac:dyDescent="0.25">
      <c r="A5" s="214" t="s">
        <v>186</v>
      </c>
      <c r="B5" s="214"/>
      <c r="C5" s="47" t="s">
        <v>539</v>
      </c>
      <c r="D5" s="63" t="s">
        <v>185</v>
      </c>
      <c r="E5" s="156" t="s">
        <v>47</v>
      </c>
    </row>
    <row r="6" spans="1:5" x14ac:dyDescent="0.25">
      <c r="A6" s="214"/>
      <c r="B6" s="214"/>
      <c r="C6" s="64">
        <f>C7+C26+C32+C94+C99+C109+C113+C96+C111</f>
        <v>2349750</v>
      </c>
      <c r="D6" s="64">
        <f>D7+D26+D32+D94+D99+D109+D113+D96+D111</f>
        <v>1053041.3999999999</v>
      </c>
      <c r="E6" s="156">
        <f>D6/C6</f>
        <v>0.44815039897861469</v>
      </c>
    </row>
    <row r="7" spans="1:5" x14ac:dyDescent="0.25">
      <c r="A7" s="61" t="s">
        <v>220</v>
      </c>
      <c r="B7" s="59" t="s">
        <v>221</v>
      </c>
      <c r="C7" s="23">
        <f>SUM(C8:C25)</f>
        <v>1957150</v>
      </c>
      <c r="D7" s="23">
        <f>SUM(D8:D24)</f>
        <v>875325.07999999984</v>
      </c>
      <c r="E7" s="154">
        <f>D7/C7</f>
        <v>0.44724475896073362</v>
      </c>
    </row>
    <row r="8" spans="1:5" x14ac:dyDescent="0.25">
      <c r="A8" s="62" t="s">
        <v>222</v>
      </c>
      <c r="B8" s="4" t="s">
        <v>223</v>
      </c>
      <c r="C8" s="9">
        <v>1430050</v>
      </c>
      <c r="D8" s="9">
        <v>708839.46</v>
      </c>
      <c r="E8" s="150">
        <f>D8/C8</f>
        <v>0.49567459879025205</v>
      </c>
    </row>
    <row r="9" spans="1:5" x14ac:dyDescent="0.25">
      <c r="A9" s="62" t="s">
        <v>224</v>
      </c>
      <c r="B9" s="4" t="s">
        <v>82</v>
      </c>
      <c r="C9" s="9">
        <v>18000</v>
      </c>
      <c r="D9" s="9">
        <v>7606.77</v>
      </c>
      <c r="E9" s="150">
        <f t="shared" ref="E9:E25" si="0">D9/C9</f>
        <v>0.42259833333333335</v>
      </c>
    </row>
    <row r="10" spans="1:5" x14ac:dyDescent="0.25">
      <c r="A10" s="62" t="s">
        <v>225</v>
      </c>
      <c r="B10" s="4" t="s">
        <v>83</v>
      </c>
      <c r="C10" s="9">
        <v>12000</v>
      </c>
      <c r="D10" s="9">
        <v>3356.47</v>
      </c>
      <c r="E10" s="150">
        <f t="shared" si="0"/>
        <v>0.27970583333333332</v>
      </c>
    </row>
    <row r="11" spans="1:5" x14ac:dyDescent="0.25">
      <c r="A11" s="62" t="s">
        <v>237</v>
      </c>
      <c r="B11" s="4" t="s">
        <v>238</v>
      </c>
      <c r="C11" s="9">
        <v>800</v>
      </c>
      <c r="D11" s="9">
        <v>0</v>
      </c>
      <c r="E11" s="150">
        <f t="shared" si="0"/>
        <v>0</v>
      </c>
    </row>
    <row r="12" spans="1:5" x14ac:dyDescent="0.25">
      <c r="A12" s="62" t="s">
        <v>226</v>
      </c>
      <c r="B12" s="4" t="s">
        <v>227</v>
      </c>
      <c r="C12" s="9">
        <v>45300</v>
      </c>
      <c r="D12" s="9">
        <v>8648.31</v>
      </c>
      <c r="E12" s="150">
        <f t="shared" si="0"/>
        <v>0.19091192052980133</v>
      </c>
    </row>
    <row r="13" spans="1:5" x14ac:dyDescent="0.25">
      <c r="A13" s="62" t="s">
        <v>239</v>
      </c>
      <c r="B13" s="4" t="s">
        <v>240</v>
      </c>
      <c r="C13" s="9">
        <v>7000</v>
      </c>
      <c r="D13" s="9">
        <v>0</v>
      </c>
      <c r="E13" s="150">
        <f t="shared" si="0"/>
        <v>0</v>
      </c>
    </row>
    <row r="14" spans="1:5" x14ac:dyDescent="0.25">
      <c r="A14" s="62" t="s">
        <v>241</v>
      </c>
      <c r="B14" s="4" t="s">
        <v>242</v>
      </c>
      <c r="C14" s="9">
        <v>6200</v>
      </c>
      <c r="D14" s="9">
        <v>3299.1</v>
      </c>
      <c r="E14" s="150">
        <f t="shared" si="0"/>
        <v>0.5321129032258064</v>
      </c>
    </row>
    <row r="15" spans="1:5" x14ac:dyDescent="0.25">
      <c r="A15" s="62" t="s">
        <v>228</v>
      </c>
      <c r="B15" s="4" t="s">
        <v>229</v>
      </c>
      <c r="C15" s="9">
        <v>3500</v>
      </c>
      <c r="D15" s="9">
        <v>882.88</v>
      </c>
      <c r="E15" s="150">
        <f t="shared" si="0"/>
        <v>0.25225142857142857</v>
      </c>
    </row>
    <row r="16" spans="1:5" x14ac:dyDescent="0.25">
      <c r="A16" s="62" t="s">
        <v>230</v>
      </c>
      <c r="B16" s="4" t="s">
        <v>231</v>
      </c>
      <c r="C16" s="9">
        <v>20000</v>
      </c>
      <c r="D16" s="9">
        <v>15900</v>
      </c>
      <c r="E16" s="150">
        <f t="shared" si="0"/>
        <v>0.79500000000000004</v>
      </c>
    </row>
    <row r="17" spans="1:5" x14ac:dyDescent="0.25">
      <c r="A17" s="62" t="s">
        <v>243</v>
      </c>
      <c r="B17" s="4" t="s">
        <v>244</v>
      </c>
      <c r="C17" s="9">
        <v>5000</v>
      </c>
      <c r="D17" s="9">
        <v>0</v>
      </c>
      <c r="E17" s="150">
        <f t="shared" si="0"/>
        <v>0</v>
      </c>
    </row>
    <row r="18" spans="1:5" x14ac:dyDescent="0.25">
      <c r="A18" s="62" t="s">
        <v>232</v>
      </c>
      <c r="B18" s="4" t="s">
        <v>86</v>
      </c>
      <c r="C18" s="9">
        <v>240500</v>
      </c>
      <c r="D18" s="9">
        <v>115260.68</v>
      </c>
      <c r="E18" s="150">
        <f t="shared" si="0"/>
        <v>0.47925438669438669</v>
      </c>
    </row>
    <row r="19" spans="1:5" x14ac:dyDescent="0.25">
      <c r="A19" s="62">
        <v>321110</v>
      </c>
      <c r="B19" s="4" t="s">
        <v>269</v>
      </c>
      <c r="C19" s="9">
        <v>150</v>
      </c>
      <c r="D19" s="9">
        <v>90</v>
      </c>
      <c r="E19" s="150">
        <f t="shared" si="0"/>
        <v>0.6</v>
      </c>
    </row>
    <row r="20" spans="1:5" x14ac:dyDescent="0.25">
      <c r="A20" s="62" t="s">
        <v>233</v>
      </c>
      <c r="B20" s="4" t="s">
        <v>234</v>
      </c>
      <c r="C20" s="9">
        <v>20000</v>
      </c>
      <c r="D20" s="9">
        <v>9888.32</v>
      </c>
      <c r="E20" s="150">
        <f t="shared" si="0"/>
        <v>0.49441599999999997</v>
      </c>
    </row>
    <row r="21" spans="1:5" x14ac:dyDescent="0.25">
      <c r="A21" s="62">
        <v>32131</v>
      </c>
      <c r="B21" s="4" t="s">
        <v>275</v>
      </c>
      <c r="C21" s="9">
        <v>300</v>
      </c>
      <c r="D21" s="9">
        <v>263.75</v>
      </c>
      <c r="E21" s="150">
        <f t="shared" si="0"/>
        <v>0.87916666666666665</v>
      </c>
    </row>
    <row r="22" spans="1:5" x14ac:dyDescent="0.25">
      <c r="A22" s="62">
        <v>32141</v>
      </c>
      <c r="B22" s="4" t="s">
        <v>277</v>
      </c>
      <c r="C22" s="9">
        <v>113.6</v>
      </c>
      <c r="D22" s="9">
        <v>29.34</v>
      </c>
      <c r="E22" s="150">
        <f t="shared" si="0"/>
        <v>0.25827464788732396</v>
      </c>
    </row>
    <row r="23" spans="1:5" x14ac:dyDescent="0.25">
      <c r="A23" s="62" t="s">
        <v>235</v>
      </c>
      <c r="B23" s="4" t="s">
        <v>236</v>
      </c>
      <c r="C23" s="9">
        <v>500</v>
      </c>
      <c r="D23" s="9">
        <v>0</v>
      </c>
      <c r="E23" s="150">
        <f t="shared" si="0"/>
        <v>0</v>
      </c>
    </row>
    <row r="24" spans="1:5" x14ac:dyDescent="0.25">
      <c r="A24" s="62" t="s">
        <v>249</v>
      </c>
      <c r="B24" s="4" t="s">
        <v>250</v>
      </c>
      <c r="C24" s="9">
        <v>5000</v>
      </c>
      <c r="D24" s="9">
        <v>1260</v>
      </c>
      <c r="E24" s="150">
        <f t="shared" si="0"/>
        <v>0.252</v>
      </c>
    </row>
    <row r="25" spans="1:5" x14ac:dyDescent="0.25">
      <c r="A25" s="62">
        <v>92221</v>
      </c>
      <c r="B25" s="4" t="s">
        <v>264</v>
      </c>
      <c r="C25" s="9">
        <v>142736.4</v>
      </c>
      <c r="D25" s="9">
        <v>0</v>
      </c>
      <c r="E25" s="150">
        <f t="shared" si="0"/>
        <v>0</v>
      </c>
    </row>
    <row r="26" spans="1:5" x14ac:dyDescent="0.25">
      <c r="A26" s="61" t="s">
        <v>252</v>
      </c>
      <c r="B26" s="59" t="s">
        <v>253</v>
      </c>
      <c r="C26" s="23">
        <f>SUM(C27:C31)</f>
        <v>16570</v>
      </c>
      <c r="D26" s="23">
        <f>SUM(D27:D31)</f>
        <v>2540.92</v>
      </c>
      <c r="E26" s="154">
        <f>D26/C26</f>
        <v>0.15334459867229935</v>
      </c>
    </row>
    <row r="27" spans="1:5" x14ac:dyDescent="0.25">
      <c r="A27" s="62" t="s">
        <v>254</v>
      </c>
      <c r="B27" s="4" t="s">
        <v>255</v>
      </c>
      <c r="C27" s="9">
        <v>6100</v>
      </c>
      <c r="D27" s="9">
        <v>1122.01</v>
      </c>
      <c r="E27" s="150">
        <f>D27/C27</f>
        <v>0.18393606557377049</v>
      </c>
    </row>
    <row r="28" spans="1:5" x14ac:dyDescent="0.25">
      <c r="A28" s="62" t="s">
        <v>256</v>
      </c>
      <c r="B28" s="4" t="s">
        <v>257</v>
      </c>
      <c r="C28" s="9">
        <v>1170</v>
      </c>
      <c r="D28" s="9">
        <v>0</v>
      </c>
      <c r="E28" s="150">
        <f t="shared" ref="E28:E31" si="1">D28/C28</f>
        <v>0</v>
      </c>
    </row>
    <row r="29" spans="1:5" x14ac:dyDescent="0.25">
      <c r="A29" s="62" t="s">
        <v>258</v>
      </c>
      <c r="B29" s="4" t="s">
        <v>259</v>
      </c>
      <c r="C29" s="9">
        <v>1200</v>
      </c>
      <c r="D29" s="9">
        <v>293.41000000000003</v>
      </c>
      <c r="E29" s="150">
        <f t="shared" si="1"/>
        <v>0.24450833333333336</v>
      </c>
    </row>
    <row r="30" spans="1:5" x14ac:dyDescent="0.25">
      <c r="A30" s="62" t="s">
        <v>262</v>
      </c>
      <c r="B30" s="4" t="s">
        <v>263</v>
      </c>
      <c r="C30" s="9">
        <v>5000</v>
      </c>
      <c r="D30" s="9">
        <v>737.5</v>
      </c>
      <c r="E30" s="150">
        <f t="shared" si="1"/>
        <v>0.14749999999999999</v>
      </c>
    </row>
    <row r="31" spans="1:5" x14ac:dyDescent="0.25">
      <c r="A31" s="62" t="s">
        <v>260</v>
      </c>
      <c r="B31" s="4" t="s">
        <v>261</v>
      </c>
      <c r="C31" s="9">
        <v>3100</v>
      </c>
      <c r="D31" s="9">
        <v>388</v>
      </c>
      <c r="E31" s="150">
        <f t="shared" si="1"/>
        <v>0.12516129032258064</v>
      </c>
    </row>
    <row r="32" spans="1:5" x14ac:dyDescent="0.25">
      <c r="A32" s="61" t="s">
        <v>265</v>
      </c>
      <c r="B32" s="59" t="s">
        <v>472</v>
      </c>
      <c r="C32" s="23">
        <f>SUM(C33:C93)</f>
        <v>198017.89000000004</v>
      </c>
      <c r="D32" s="23">
        <f>SUM(D33:D92)</f>
        <v>94248.76</v>
      </c>
      <c r="E32" s="154">
        <f>D32/C32</f>
        <v>0.47596083363982911</v>
      </c>
    </row>
    <row r="33" spans="1:5" x14ac:dyDescent="0.25">
      <c r="A33" s="62" t="s">
        <v>268</v>
      </c>
      <c r="B33" s="4" t="s">
        <v>269</v>
      </c>
      <c r="C33" s="9">
        <v>3290</v>
      </c>
      <c r="D33" s="9">
        <v>1650.62</v>
      </c>
      <c r="E33" s="150">
        <f>D33/C33</f>
        <v>0.50170820668693006</v>
      </c>
    </row>
    <row r="34" spans="1:5" x14ac:dyDescent="0.25">
      <c r="A34" s="62" t="s">
        <v>330</v>
      </c>
      <c r="B34" s="4" t="s">
        <v>331</v>
      </c>
      <c r="C34" s="9">
        <v>760</v>
      </c>
      <c r="D34" s="9">
        <v>270</v>
      </c>
      <c r="E34" s="150">
        <f t="shared" ref="E34:E93" si="2">D34/C34</f>
        <v>0.35526315789473684</v>
      </c>
    </row>
    <row r="35" spans="1:5" x14ac:dyDescent="0.25">
      <c r="A35" s="62" t="s">
        <v>270</v>
      </c>
      <c r="B35" s="4" t="s">
        <v>271</v>
      </c>
      <c r="C35" s="9">
        <v>2800</v>
      </c>
      <c r="D35" s="9">
        <v>1547.9</v>
      </c>
      <c r="E35" s="150">
        <f t="shared" si="2"/>
        <v>0.55282142857142857</v>
      </c>
    </row>
    <row r="36" spans="1:5" x14ac:dyDescent="0.25">
      <c r="A36" s="62" t="s">
        <v>370</v>
      </c>
      <c r="B36" s="4" t="s">
        <v>371</v>
      </c>
      <c r="C36" s="9">
        <v>100</v>
      </c>
      <c r="D36" s="9">
        <v>0</v>
      </c>
      <c r="E36" s="150">
        <f t="shared" si="2"/>
        <v>0</v>
      </c>
    </row>
    <row r="37" spans="1:5" x14ac:dyDescent="0.25">
      <c r="A37" s="62" t="s">
        <v>272</v>
      </c>
      <c r="B37" s="4" t="s">
        <v>273</v>
      </c>
      <c r="C37" s="9">
        <v>900</v>
      </c>
      <c r="D37" s="9">
        <v>439.76</v>
      </c>
      <c r="E37" s="150">
        <f t="shared" si="2"/>
        <v>0.48862222222222224</v>
      </c>
    </row>
    <row r="38" spans="1:5" x14ac:dyDescent="0.25">
      <c r="A38" s="62" t="s">
        <v>366</v>
      </c>
      <c r="B38" s="4" t="s">
        <v>367</v>
      </c>
      <c r="C38" s="9">
        <v>1000</v>
      </c>
      <c r="D38" s="9">
        <v>0</v>
      </c>
      <c r="E38" s="150">
        <f t="shared" si="2"/>
        <v>0</v>
      </c>
    </row>
    <row r="39" spans="1:5" x14ac:dyDescent="0.25">
      <c r="A39" s="62" t="s">
        <v>368</v>
      </c>
      <c r="B39" s="4" t="s">
        <v>369</v>
      </c>
      <c r="C39" s="9">
        <v>1000</v>
      </c>
      <c r="D39" s="9">
        <v>0</v>
      </c>
      <c r="E39" s="150">
        <f t="shared" si="2"/>
        <v>0</v>
      </c>
    </row>
    <row r="40" spans="1:5" x14ac:dyDescent="0.25">
      <c r="A40" s="62" t="s">
        <v>332</v>
      </c>
      <c r="B40" s="4" t="s">
        <v>333</v>
      </c>
      <c r="C40" s="9">
        <v>900</v>
      </c>
      <c r="D40" s="9">
        <v>151</v>
      </c>
      <c r="E40" s="150">
        <f t="shared" si="2"/>
        <v>0.16777777777777778</v>
      </c>
    </row>
    <row r="41" spans="1:5" x14ac:dyDescent="0.25">
      <c r="A41" s="62" t="s">
        <v>274</v>
      </c>
      <c r="B41" s="4" t="s">
        <v>275</v>
      </c>
      <c r="C41" s="9">
        <v>15550</v>
      </c>
      <c r="D41" s="9">
        <v>5740.48</v>
      </c>
      <c r="E41" s="150">
        <f t="shared" si="2"/>
        <v>0.36916270096463022</v>
      </c>
    </row>
    <row r="42" spans="1:5" x14ac:dyDescent="0.25">
      <c r="A42" s="62" t="s">
        <v>334</v>
      </c>
      <c r="B42" s="4" t="s">
        <v>335</v>
      </c>
      <c r="C42" s="9">
        <v>300</v>
      </c>
      <c r="D42" s="9">
        <v>36.5</v>
      </c>
      <c r="E42" s="150">
        <f t="shared" si="2"/>
        <v>0.12166666666666667</v>
      </c>
    </row>
    <row r="43" spans="1:5" x14ac:dyDescent="0.25">
      <c r="A43" s="62" t="s">
        <v>276</v>
      </c>
      <c r="B43" s="4" t="s">
        <v>277</v>
      </c>
      <c r="C43" s="9">
        <v>2350</v>
      </c>
      <c r="D43" s="9">
        <v>1072.1600000000001</v>
      </c>
      <c r="E43" s="150">
        <f t="shared" si="2"/>
        <v>0.45623829787234044</v>
      </c>
    </row>
    <row r="44" spans="1:5" x14ac:dyDescent="0.25">
      <c r="A44" s="62" t="s">
        <v>278</v>
      </c>
      <c r="B44" s="4" t="s">
        <v>279</v>
      </c>
      <c r="C44" s="9">
        <v>2000</v>
      </c>
      <c r="D44" s="9">
        <v>1351.07</v>
      </c>
      <c r="E44" s="150">
        <f t="shared" si="2"/>
        <v>0.675535</v>
      </c>
    </row>
    <row r="45" spans="1:5" x14ac:dyDescent="0.25">
      <c r="A45" s="62" t="s">
        <v>280</v>
      </c>
      <c r="B45" s="4" t="s">
        <v>281</v>
      </c>
      <c r="C45" s="9">
        <v>4100</v>
      </c>
      <c r="D45" s="9">
        <v>3208.97</v>
      </c>
      <c r="E45" s="150">
        <f t="shared" si="2"/>
        <v>0.78267560975609751</v>
      </c>
    </row>
    <row r="46" spans="1:5" x14ac:dyDescent="0.25">
      <c r="A46" s="62" t="s">
        <v>282</v>
      </c>
      <c r="B46" s="4" t="s">
        <v>283</v>
      </c>
      <c r="C46" s="9">
        <v>1500</v>
      </c>
      <c r="D46" s="9">
        <v>932.35</v>
      </c>
      <c r="E46" s="150">
        <f t="shared" si="2"/>
        <v>0.62156666666666671</v>
      </c>
    </row>
    <row r="47" spans="1:5" x14ac:dyDescent="0.25">
      <c r="A47" s="62" t="s">
        <v>284</v>
      </c>
      <c r="B47" s="4" t="s">
        <v>285</v>
      </c>
      <c r="C47" s="9">
        <v>3600</v>
      </c>
      <c r="D47" s="9">
        <v>2941.15</v>
      </c>
      <c r="E47" s="150">
        <f t="shared" si="2"/>
        <v>0.81698611111111119</v>
      </c>
    </row>
    <row r="48" spans="1:5" x14ac:dyDescent="0.25">
      <c r="A48" s="62" t="s">
        <v>286</v>
      </c>
      <c r="B48" s="4" t="s">
        <v>287</v>
      </c>
      <c r="C48" s="9">
        <v>3950</v>
      </c>
      <c r="D48" s="9">
        <v>1457.75</v>
      </c>
      <c r="E48" s="150">
        <f t="shared" si="2"/>
        <v>0.3690506329113924</v>
      </c>
    </row>
    <row r="49" spans="1:5" x14ac:dyDescent="0.25">
      <c r="A49" s="62" t="s">
        <v>288</v>
      </c>
      <c r="B49" s="4" t="s">
        <v>289</v>
      </c>
      <c r="C49" s="9">
        <v>950</v>
      </c>
      <c r="D49" s="9">
        <v>444.63</v>
      </c>
      <c r="E49" s="150">
        <f t="shared" si="2"/>
        <v>0.46803157894736841</v>
      </c>
    </row>
    <row r="50" spans="1:5" x14ac:dyDescent="0.25">
      <c r="A50" s="62" t="s">
        <v>290</v>
      </c>
      <c r="B50" s="4" t="s">
        <v>291</v>
      </c>
      <c r="C50" s="9">
        <v>8966</v>
      </c>
      <c r="D50" s="9">
        <v>5451.8</v>
      </c>
      <c r="E50" s="150">
        <f t="shared" si="2"/>
        <v>0.60805264331920594</v>
      </c>
    </row>
    <row r="51" spans="1:5" x14ac:dyDescent="0.25">
      <c r="A51" s="62" t="s">
        <v>292</v>
      </c>
      <c r="B51" s="4" t="s">
        <v>293</v>
      </c>
      <c r="C51" s="9">
        <v>20734</v>
      </c>
      <c r="D51" s="9">
        <v>11077.86</v>
      </c>
      <c r="E51" s="150">
        <f t="shared" si="2"/>
        <v>0.5342847496865053</v>
      </c>
    </row>
    <row r="52" spans="1:5" x14ac:dyDescent="0.25">
      <c r="A52" s="62" t="s">
        <v>336</v>
      </c>
      <c r="B52" s="4" t="s">
        <v>337</v>
      </c>
      <c r="C52" s="9">
        <v>3600</v>
      </c>
      <c r="D52" s="9">
        <v>872.36</v>
      </c>
      <c r="E52" s="150">
        <f t="shared" si="2"/>
        <v>0.24232222222222222</v>
      </c>
    </row>
    <row r="53" spans="1:5" x14ac:dyDescent="0.25">
      <c r="A53" s="62" t="s">
        <v>338</v>
      </c>
      <c r="B53" s="4" t="s">
        <v>99</v>
      </c>
      <c r="C53" s="9">
        <v>700</v>
      </c>
      <c r="D53" s="9">
        <v>0</v>
      </c>
      <c r="E53" s="150">
        <f t="shared" si="2"/>
        <v>0</v>
      </c>
    </row>
    <row r="54" spans="1:5" x14ac:dyDescent="0.25">
      <c r="A54" s="62" t="s">
        <v>294</v>
      </c>
      <c r="B54" s="4" t="s">
        <v>295</v>
      </c>
      <c r="C54" s="9">
        <v>1800</v>
      </c>
      <c r="D54" s="9">
        <v>774.21</v>
      </c>
      <c r="E54" s="150">
        <f t="shared" si="2"/>
        <v>0.4301166666666667</v>
      </c>
    </row>
    <row r="55" spans="1:5" x14ac:dyDescent="0.25">
      <c r="A55" s="62" t="s">
        <v>296</v>
      </c>
      <c r="B55" s="4" t="s">
        <v>297</v>
      </c>
      <c r="C55" s="9">
        <v>600</v>
      </c>
      <c r="D55" s="9">
        <v>242.97</v>
      </c>
      <c r="E55" s="150">
        <f t="shared" si="2"/>
        <v>0.40494999999999998</v>
      </c>
    </row>
    <row r="56" spans="1:5" x14ac:dyDescent="0.25">
      <c r="A56" s="62" t="s">
        <v>298</v>
      </c>
      <c r="B56" s="4" t="s">
        <v>299</v>
      </c>
      <c r="C56" s="9">
        <v>31310</v>
      </c>
      <c r="D56" s="9">
        <v>19169.400000000001</v>
      </c>
      <c r="E56" s="150">
        <f t="shared" si="2"/>
        <v>0.61224528904503361</v>
      </c>
    </row>
    <row r="57" spans="1:5" x14ac:dyDescent="0.25">
      <c r="A57" s="62" t="s">
        <v>300</v>
      </c>
      <c r="B57" s="4" t="s">
        <v>301</v>
      </c>
      <c r="C57" s="9">
        <v>50</v>
      </c>
      <c r="D57" s="9">
        <v>0</v>
      </c>
      <c r="E57" s="150">
        <f t="shared" si="2"/>
        <v>0</v>
      </c>
    </row>
    <row r="58" spans="1:5" x14ac:dyDescent="0.25">
      <c r="A58" s="62" t="s">
        <v>339</v>
      </c>
      <c r="B58" s="4" t="s">
        <v>340</v>
      </c>
      <c r="C58" s="9">
        <v>30</v>
      </c>
      <c r="D58" s="9">
        <v>0</v>
      </c>
      <c r="E58" s="150">
        <f t="shared" si="2"/>
        <v>0</v>
      </c>
    </row>
    <row r="59" spans="1:5" x14ac:dyDescent="0.25">
      <c r="A59" s="62" t="s">
        <v>302</v>
      </c>
      <c r="B59" s="4" t="s">
        <v>303</v>
      </c>
      <c r="C59" s="9">
        <v>2300</v>
      </c>
      <c r="D59" s="9">
        <v>1240.1400000000001</v>
      </c>
      <c r="E59" s="150">
        <f t="shared" si="2"/>
        <v>0.53919130434782614</v>
      </c>
    </row>
    <row r="60" spans="1:5" x14ac:dyDescent="0.25">
      <c r="A60" s="62" t="s">
        <v>304</v>
      </c>
      <c r="B60" s="4" t="s">
        <v>305</v>
      </c>
      <c r="C60" s="9">
        <v>3500</v>
      </c>
      <c r="D60" s="9">
        <v>2394.4499999999998</v>
      </c>
      <c r="E60" s="150">
        <f t="shared" si="2"/>
        <v>0.68412857142857142</v>
      </c>
    </row>
    <row r="61" spans="1:5" x14ac:dyDescent="0.25">
      <c r="A61" s="62" t="s">
        <v>306</v>
      </c>
      <c r="B61" s="4" t="s">
        <v>307</v>
      </c>
      <c r="C61" s="9">
        <v>175</v>
      </c>
      <c r="D61" s="9">
        <v>87.5</v>
      </c>
      <c r="E61" s="150">
        <f t="shared" si="2"/>
        <v>0.5</v>
      </c>
    </row>
    <row r="62" spans="1:5" x14ac:dyDescent="0.25">
      <c r="A62" s="62" t="s">
        <v>308</v>
      </c>
      <c r="B62" s="4" t="s">
        <v>309</v>
      </c>
      <c r="C62" s="9">
        <v>600</v>
      </c>
      <c r="D62" s="9">
        <v>499.94</v>
      </c>
      <c r="E62" s="150">
        <f t="shared" si="2"/>
        <v>0.83323333333333338</v>
      </c>
    </row>
    <row r="63" spans="1:5" x14ac:dyDescent="0.25">
      <c r="A63" s="62" t="s">
        <v>310</v>
      </c>
      <c r="B63" s="4" t="s">
        <v>311</v>
      </c>
      <c r="C63" s="9">
        <v>3951.2</v>
      </c>
      <c r="D63" s="9">
        <v>2240.9499999999998</v>
      </c>
      <c r="E63" s="150">
        <f t="shared" si="2"/>
        <v>0.56715681312006472</v>
      </c>
    </row>
    <row r="64" spans="1:5" x14ac:dyDescent="0.25">
      <c r="A64" s="62" t="s">
        <v>312</v>
      </c>
      <c r="B64" s="4" t="s">
        <v>313</v>
      </c>
      <c r="C64" s="9">
        <v>2500</v>
      </c>
      <c r="D64" s="9">
        <v>2421.9</v>
      </c>
      <c r="E64" s="150">
        <f t="shared" si="2"/>
        <v>0.96876000000000007</v>
      </c>
    </row>
    <row r="65" spans="1:5" x14ac:dyDescent="0.25">
      <c r="A65" s="62" t="s">
        <v>362</v>
      </c>
      <c r="B65" s="4" t="s">
        <v>363</v>
      </c>
      <c r="C65" s="9">
        <v>550</v>
      </c>
      <c r="D65" s="9">
        <v>524.66999999999996</v>
      </c>
      <c r="E65" s="150">
        <f t="shared" si="2"/>
        <v>0.95394545454545443</v>
      </c>
    </row>
    <row r="66" spans="1:5" x14ac:dyDescent="0.25">
      <c r="A66" s="62" t="s">
        <v>235</v>
      </c>
      <c r="B66" s="4" t="s">
        <v>236</v>
      </c>
      <c r="C66" s="9">
        <v>2000</v>
      </c>
      <c r="D66" s="9">
        <v>952.82</v>
      </c>
      <c r="E66" s="150">
        <f t="shared" si="2"/>
        <v>0.47641</v>
      </c>
    </row>
    <row r="67" spans="1:5" x14ac:dyDescent="0.25">
      <c r="A67" s="62" t="s">
        <v>245</v>
      </c>
      <c r="B67" s="4" t="s">
        <v>246</v>
      </c>
      <c r="C67" s="9">
        <v>1933</v>
      </c>
      <c r="D67" s="9">
        <v>1468.75</v>
      </c>
      <c r="E67" s="150">
        <f t="shared" si="2"/>
        <v>0.75982928091050184</v>
      </c>
    </row>
    <row r="68" spans="1:5" x14ac:dyDescent="0.25">
      <c r="A68" s="62" t="s">
        <v>314</v>
      </c>
      <c r="B68" s="4" t="s">
        <v>315</v>
      </c>
      <c r="C68" s="9">
        <v>1500</v>
      </c>
      <c r="D68" s="9">
        <v>815</v>
      </c>
      <c r="E68" s="150">
        <f t="shared" si="2"/>
        <v>0.54333333333333333</v>
      </c>
    </row>
    <row r="69" spans="1:5" x14ac:dyDescent="0.25">
      <c r="A69" s="62" t="s">
        <v>316</v>
      </c>
      <c r="B69" s="4" t="s">
        <v>317</v>
      </c>
      <c r="C69" s="9">
        <v>2100</v>
      </c>
      <c r="D69" s="9">
        <v>843.64</v>
      </c>
      <c r="E69" s="150">
        <f t="shared" si="2"/>
        <v>0.40173333333333333</v>
      </c>
    </row>
    <row r="70" spans="1:5" x14ac:dyDescent="0.25">
      <c r="A70" s="62" t="s">
        <v>318</v>
      </c>
      <c r="B70" s="4" t="s">
        <v>319</v>
      </c>
      <c r="C70" s="9">
        <v>300</v>
      </c>
      <c r="D70" s="9">
        <v>0</v>
      </c>
      <c r="E70" s="150">
        <f t="shared" si="2"/>
        <v>0</v>
      </c>
    </row>
    <row r="71" spans="1:5" x14ac:dyDescent="0.25">
      <c r="A71" s="62" t="s">
        <v>341</v>
      </c>
      <c r="B71" s="4" t="s">
        <v>342</v>
      </c>
      <c r="C71" s="9">
        <v>65</v>
      </c>
      <c r="D71" s="9">
        <v>0</v>
      </c>
      <c r="E71" s="150">
        <f t="shared" si="2"/>
        <v>0</v>
      </c>
    </row>
    <row r="72" spans="1:5" x14ac:dyDescent="0.25">
      <c r="A72" s="62" t="s">
        <v>343</v>
      </c>
      <c r="B72" s="4" t="s">
        <v>344</v>
      </c>
      <c r="C72" s="9">
        <v>650</v>
      </c>
      <c r="D72" s="9">
        <v>22.4</v>
      </c>
      <c r="E72" s="150">
        <f t="shared" si="2"/>
        <v>3.446153846153846E-2</v>
      </c>
    </row>
    <row r="73" spans="1:5" x14ac:dyDescent="0.25">
      <c r="A73" s="62" t="s">
        <v>345</v>
      </c>
      <c r="B73" s="4" t="s">
        <v>346</v>
      </c>
      <c r="C73" s="9">
        <v>66</v>
      </c>
      <c r="D73" s="9">
        <v>0</v>
      </c>
      <c r="E73" s="150">
        <f t="shared" si="2"/>
        <v>0</v>
      </c>
    </row>
    <row r="74" spans="1:5" x14ac:dyDescent="0.25">
      <c r="A74" s="62" t="s">
        <v>320</v>
      </c>
      <c r="B74" s="4" t="s">
        <v>321</v>
      </c>
      <c r="C74" s="9">
        <v>663</v>
      </c>
      <c r="D74" s="9">
        <v>331.5</v>
      </c>
      <c r="E74" s="150">
        <f t="shared" si="2"/>
        <v>0.5</v>
      </c>
    </row>
    <row r="75" spans="1:5" x14ac:dyDescent="0.25">
      <c r="A75" s="62" t="s">
        <v>322</v>
      </c>
      <c r="B75" s="4" t="s">
        <v>323</v>
      </c>
      <c r="C75" s="9">
        <v>349.07</v>
      </c>
      <c r="D75" s="9">
        <v>0</v>
      </c>
      <c r="E75" s="150">
        <f t="shared" si="2"/>
        <v>0</v>
      </c>
    </row>
    <row r="76" spans="1:5" x14ac:dyDescent="0.25">
      <c r="A76" s="62" t="s">
        <v>347</v>
      </c>
      <c r="B76" s="4" t="s">
        <v>348</v>
      </c>
      <c r="C76" s="9">
        <v>20066</v>
      </c>
      <c r="D76" s="9">
        <v>14262.66</v>
      </c>
      <c r="E76" s="150">
        <f t="shared" si="2"/>
        <v>0.71078740157480313</v>
      </c>
    </row>
    <row r="77" spans="1:5" x14ac:dyDescent="0.25">
      <c r="A77" s="62" t="s">
        <v>349</v>
      </c>
      <c r="B77" s="4" t="s">
        <v>350</v>
      </c>
      <c r="C77" s="9">
        <v>2660.73</v>
      </c>
      <c r="D77" s="9">
        <v>2660.73</v>
      </c>
      <c r="E77" s="150">
        <f t="shared" si="2"/>
        <v>1</v>
      </c>
    </row>
    <row r="78" spans="1:5" x14ac:dyDescent="0.25">
      <c r="A78" s="62" t="s">
        <v>324</v>
      </c>
      <c r="B78" s="4" t="s">
        <v>150</v>
      </c>
      <c r="C78" s="9">
        <v>1400</v>
      </c>
      <c r="D78" s="9">
        <v>564.58000000000004</v>
      </c>
      <c r="E78" s="150">
        <f t="shared" si="2"/>
        <v>0.40327142857142861</v>
      </c>
    </row>
    <row r="79" spans="1:5" x14ac:dyDescent="0.25">
      <c r="A79" s="62" t="s">
        <v>325</v>
      </c>
      <c r="B79" s="4" t="s">
        <v>326</v>
      </c>
      <c r="C79" s="9">
        <v>172</v>
      </c>
      <c r="D79" s="9">
        <v>95</v>
      </c>
      <c r="E79" s="150">
        <f t="shared" si="2"/>
        <v>0.55232558139534882</v>
      </c>
    </row>
    <row r="80" spans="1:5" x14ac:dyDescent="0.25">
      <c r="A80" s="62" t="s">
        <v>247</v>
      </c>
      <c r="B80" s="4" t="s">
        <v>248</v>
      </c>
      <c r="C80" s="9">
        <v>66</v>
      </c>
      <c r="D80" s="9">
        <v>0</v>
      </c>
      <c r="E80" s="150">
        <f t="shared" si="2"/>
        <v>0</v>
      </c>
    </row>
    <row r="81" spans="1:5" x14ac:dyDescent="0.25">
      <c r="A81" s="62" t="s">
        <v>351</v>
      </c>
      <c r="B81" s="4" t="s">
        <v>352</v>
      </c>
      <c r="C81" s="9">
        <v>33</v>
      </c>
      <c r="D81" s="9">
        <v>0</v>
      </c>
      <c r="E81" s="150">
        <f t="shared" si="2"/>
        <v>0</v>
      </c>
    </row>
    <row r="82" spans="1:5" x14ac:dyDescent="0.25">
      <c r="A82" s="62" t="s">
        <v>353</v>
      </c>
      <c r="B82" s="4" t="s">
        <v>354</v>
      </c>
      <c r="C82" s="9">
        <v>600</v>
      </c>
      <c r="D82" s="9">
        <v>127.44</v>
      </c>
      <c r="E82" s="150">
        <f t="shared" si="2"/>
        <v>0.21240000000000001</v>
      </c>
    </row>
    <row r="83" spans="1:5" x14ac:dyDescent="0.25">
      <c r="A83" s="62" t="s">
        <v>355</v>
      </c>
      <c r="B83" s="4" t="s">
        <v>356</v>
      </c>
      <c r="C83" s="9">
        <v>300</v>
      </c>
      <c r="D83" s="9">
        <v>50</v>
      </c>
      <c r="E83" s="150">
        <f t="shared" si="2"/>
        <v>0.16666666666666666</v>
      </c>
    </row>
    <row r="84" spans="1:5" x14ac:dyDescent="0.25">
      <c r="A84" s="62" t="s">
        <v>327</v>
      </c>
      <c r="B84" s="4" t="s">
        <v>148</v>
      </c>
      <c r="C84" s="9">
        <v>4900</v>
      </c>
      <c r="D84" s="9">
        <v>2818.32</v>
      </c>
      <c r="E84" s="150">
        <f t="shared" si="2"/>
        <v>0.57516734693877558</v>
      </c>
    </row>
    <row r="85" spans="1:5" x14ac:dyDescent="0.25">
      <c r="A85" s="62" t="s">
        <v>328</v>
      </c>
      <c r="B85" s="4" t="s">
        <v>329</v>
      </c>
      <c r="C85" s="9">
        <v>100</v>
      </c>
      <c r="D85" s="9">
        <v>0</v>
      </c>
      <c r="E85" s="150">
        <f t="shared" si="2"/>
        <v>0</v>
      </c>
    </row>
    <row r="86" spans="1:5" x14ac:dyDescent="0.25">
      <c r="A86" s="62">
        <v>34339</v>
      </c>
      <c r="B86" s="4" t="s">
        <v>251</v>
      </c>
      <c r="C86" s="9">
        <v>50</v>
      </c>
      <c r="D86" s="9">
        <v>0</v>
      </c>
      <c r="E86" s="150">
        <f t="shared" si="2"/>
        <v>0</v>
      </c>
    </row>
    <row r="87" spans="1:5" x14ac:dyDescent="0.25">
      <c r="A87" s="62">
        <v>34349</v>
      </c>
      <c r="B87" s="4" t="s">
        <v>541</v>
      </c>
      <c r="C87" s="9">
        <v>100</v>
      </c>
      <c r="D87" s="9">
        <v>53.09</v>
      </c>
      <c r="E87" s="150">
        <f t="shared" si="2"/>
        <v>0.53090000000000004</v>
      </c>
    </row>
    <row r="88" spans="1:5" x14ac:dyDescent="0.25">
      <c r="A88" s="62">
        <v>372210</v>
      </c>
      <c r="B88" s="4" t="s">
        <v>361</v>
      </c>
      <c r="C88" s="9">
        <v>100</v>
      </c>
      <c r="D88" s="9">
        <v>0</v>
      </c>
      <c r="E88" s="150">
        <f t="shared" si="2"/>
        <v>0</v>
      </c>
    </row>
    <row r="89" spans="1:5" x14ac:dyDescent="0.25">
      <c r="A89" s="62" t="s">
        <v>266</v>
      </c>
      <c r="B89" s="4" t="s">
        <v>267</v>
      </c>
      <c r="C89" s="9">
        <v>15</v>
      </c>
      <c r="D89" s="9">
        <v>0</v>
      </c>
      <c r="E89" s="150">
        <f t="shared" si="2"/>
        <v>0</v>
      </c>
    </row>
    <row r="90" spans="1:5" x14ac:dyDescent="0.25">
      <c r="A90" s="62" t="s">
        <v>364</v>
      </c>
      <c r="B90" s="4" t="s">
        <v>365</v>
      </c>
      <c r="C90" s="9">
        <v>24000</v>
      </c>
      <c r="D90" s="9">
        <v>0</v>
      </c>
      <c r="E90" s="150">
        <f t="shared" si="2"/>
        <v>0</v>
      </c>
    </row>
    <row r="91" spans="1:5" x14ac:dyDescent="0.25">
      <c r="A91" s="62" t="s">
        <v>359</v>
      </c>
      <c r="B91" s="4" t="s">
        <v>360</v>
      </c>
      <c r="C91" s="9">
        <v>100</v>
      </c>
      <c r="D91" s="9">
        <v>0</v>
      </c>
      <c r="E91" s="150">
        <f t="shared" si="2"/>
        <v>0</v>
      </c>
    </row>
    <row r="92" spans="1:5" x14ac:dyDescent="0.25">
      <c r="A92" s="62" t="s">
        <v>357</v>
      </c>
      <c r="B92" s="4" t="s">
        <v>358</v>
      </c>
      <c r="C92" s="9">
        <v>1005</v>
      </c>
      <c r="D92" s="9">
        <v>940.34</v>
      </c>
      <c r="E92" s="150">
        <f t="shared" si="2"/>
        <v>0.93566169154228862</v>
      </c>
    </row>
    <row r="93" spans="1:5" x14ac:dyDescent="0.25">
      <c r="A93" s="62">
        <v>922210</v>
      </c>
      <c r="B93" s="4" t="s">
        <v>264</v>
      </c>
      <c r="C93" s="9">
        <v>6307.89</v>
      </c>
      <c r="D93" s="9">
        <v>0</v>
      </c>
      <c r="E93" s="150">
        <f t="shared" si="2"/>
        <v>0</v>
      </c>
    </row>
    <row r="94" spans="1:5" x14ac:dyDescent="0.25">
      <c r="A94" s="61" t="s">
        <v>372</v>
      </c>
      <c r="B94" s="59" t="s">
        <v>373</v>
      </c>
      <c r="C94" s="23">
        <f t="shared" ref="C94" si="3">SUM(C95)</f>
        <v>230</v>
      </c>
      <c r="D94" s="23">
        <f>SUM(D95)</f>
        <v>0</v>
      </c>
      <c r="E94" s="154">
        <f t="shared" ref="E94:E100" si="4">D94/C94</f>
        <v>0</v>
      </c>
    </row>
    <row r="95" spans="1:5" x14ac:dyDescent="0.25">
      <c r="A95" s="62" t="s">
        <v>288</v>
      </c>
      <c r="B95" s="4" t="s">
        <v>289</v>
      </c>
      <c r="C95" s="9">
        <v>230</v>
      </c>
      <c r="D95" s="9">
        <v>0</v>
      </c>
      <c r="E95" s="150">
        <f t="shared" si="4"/>
        <v>0</v>
      </c>
    </row>
    <row r="96" spans="1:5" x14ac:dyDescent="0.25">
      <c r="A96" s="61" t="s">
        <v>550</v>
      </c>
      <c r="B96" s="59" t="s">
        <v>551</v>
      </c>
      <c r="C96" s="23">
        <f>SUM(C97:C98)</f>
        <v>107000</v>
      </c>
      <c r="D96" s="23">
        <f>SUM(D97)</f>
        <v>54298.58</v>
      </c>
      <c r="E96" s="154">
        <f t="shared" si="4"/>
        <v>0.50746336448598128</v>
      </c>
    </row>
    <row r="97" spans="1:5" x14ac:dyDescent="0.25">
      <c r="A97" s="62">
        <v>37224</v>
      </c>
      <c r="B97" s="4" t="s">
        <v>267</v>
      </c>
      <c r="C97" s="9">
        <v>98599.72</v>
      </c>
      <c r="D97" s="9">
        <v>54298.58</v>
      </c>
      <c r="E97" s="150">
        <f t="shared" si="4"/>
        <v>0.55069710137107897</v>
      </c>
    </row>
    <row r="98" spans="1:5" x14ac:dyDescent="0.25">
      <c r="A98" s="62">
        <v>92221</v>
      </c>
      <c r="B98" s="4" t="s">
        <v>264</v>
      </c>
      <c r="C98" s="9">
        <v>8400.2800000000007</v>
      </c>
      <c r="D98" s="9">
        <v>0</v>
      </c>
      <c r="E98" s="150">
        <f t="shared" si="4"/>
        <v>0</v>
      </c>
    </row>
    <row r="99" spans="1:5" x14ac:dyDescent="0.25">
      <c r="A99" s="61" t="s">
        <v>374</v>
      </c>
      <c r="B99" s="59" t="s">
        <v>445</v>
      </c>
      <c r="C99" s="23">
        <f>SUM(C100:C108)</f>
        <v>49997.599999999999</v>
      </c>
      <c r="D99" s="23">
        <f>SUM(D100:D107)</f>
        <v>19433.650000000001</v>
      </c>
      <c r="E99" s="154">
        <f t="shared" si="4"/>
        <v>0.38869165719954563</v>
      </c>
    </row>
    <row r="100" spans="1:5" x14ac:dyDescent="0.25">
      <c r="A100" s="62" t="s">
        <v>222</v>
      </c>
      <c r="B100" s="4" t="s">
        <v>223</v>
      </c>
      <c r="C100" s="9">
        <v>35600</v>
      </c>
      <c r="D100" s="9">
        <v>15673.5</v>
      </c>
      <c r="E100" s="150">
        <f t="shared" si="4"/>
        <v>0.44026685393258425</v>
      </c>
    </row>
    <row r="101" spans="1:5" x14ac:dyDescent="0.25">
      <c r="A101" s="62" t="s">
        <v>226</v>
      </c>
      <c r="B101" s="4" t="s">
        <v>227</v>
      </c>
      <c r="C101" s="9">
        <v>1500</v>
      </c>
      <c r="D101" s="9">
        <v>300</v>
      </c>
      <c r="E101" s="150">
        <f t="shared" ref="E101:E108" si="5">D101/C101</f>
        <v>0.2</v>
      </c>
    </row>
    <row r="102" spans="1:5" x14ac:dyDescent="0.25">
      <c r="A102" s="62">
        <v>31216</v>
      </c>
      <c r="B102" s="4" t="s">
        <v>231</v>
      </c>
      <c r="C102" s="9">
        <v>1200</v>
      </c>
      <c r="D102" s="9">
        <v>0</v>
      </c>
      <c r="E102" s="150">
        <f t="shared" si="5"/>
        <v>0</v>
      </c>
    </row>
    <row r="103" spans="1:5" x14ac:dyDescent="0.25">
      <c r="A103" s="62" t="s">
        <v>243</v>
      </c>
      <c r="B103" s="4" t="s">
        <v>244</v>
      </c>
      <c r="C103" s="9">
        <v>300</v>
      </c>
      <c r="D103" s="9">
        <v>0</v>
      </c>
      <c r="E103" s="150">
        <f t="shared" si="5"/>
        <v>0</v>
      </c>
    </row>
    <row r="104" spans="1:5" x14ac:dyDescent="0.25">
      <c r="A104" s="62" t="s">
        <v>232</v>
      </c>
      <c r="B104" s="4" t="s">
        <v>86</v>
      </c>
      <c r="C104" s="9">
        <v>5950</v>
      </c>
      <c r="D104" s="9">
        <v>2586.15</v>
      </c>
      <c r="E104" s="150">
        <f t="shared" si="5"/>
        <v>0.43464705882352944</v>
      </c>
    </row>
    <row r="105" spans="1:5" x14ac:dyDescent="0.25">
      <c r="A105" s="62">
        <v>32111</v>
      </c>
      <c r="B105" s="4" t="s">
        <v>446</v>
      </c>
      <c r="C105" s="9">
        <v>250</v>
      </c>
      <c r="D105" s="9">
        <v>210</v>
      </c>
      <c r="E105" s="150">
        <f t="shared" si="5"/>
        <v>0.84</v>
      </c>
    </row>
    <row r="106" spans="1:5" x14ac:dyDescent="0.25">
      <c r="A106" s="62">
        <v>32119</v>
      </c>
      <c r="B106" s="4" t="s">
        <v>333</v>
      </c>
      <c r="C106" s="9">
        <v>200</v>
      </c>
      <c r="D106" s="9">
        <v>0</v>
      </c>
      <c r="E106" s="150">
        <f t="shared" si="5"/>
        <v>0</v>
      </c>
    </row>
    <row r="107" spans="1:5" x14ac:dyDescent="0.25">
      <c r="A107" s="62" t="s">
        <v>233</v>
      </c>
      <c r="B107" s="4" t="s">
        <v>234</v>
      </c>
      <c r="C107" s="9">
        <v>1640</v>
      </c>
      <c r="D107" s="9">
        <v>664</v>
      </c>
      <c r="E107" s="150">
        <f t="shared" si="5"/>
        <v>0.40487804878048783</v>
      </c>
    </row>
    <row r="108" spans="1:5" x14ac:dyDescent="0.25">
      <c r="A108" s="62">
        <v>92221</v>
      </c>
      <c r="B108" s="4" t="s">
        <v>264</v>
      </c>
      <c r="C108" s="9">
        <v>3357.6</v>
      </c>
      <c r="D108" s="9">
        <v>0</v>
      </c>
      <c r="E108" s="150">
        <f t="shared" si="5"/>
        <v>0</v>
      </c>
    </row>
    <row r="109" spans="1:5" x14ac:dyDescent="0.25">
      <c r="A109" s="61" t="s">
        <v>375</v>
      </c>
      <c r="B109" s="59" t="s">
        <v>448</v>
      </c>
      <c r="C109" s="23">
        <f>C110</f>
        <v>3450</v>
      </c>
      <c r="D109" s="23">
        <f>D110</f>
        <v>3343.57</v>
      </c>
      <c r="E109" s="154">
        <f t="shared" ref="E109:E114" si="6">D109/C109</f>
        <v>0.96915072463768126</v>
      </c>
    </row>
    <row r="110" spans="1:5" x14ac:dyDescent="0.25">
      <c r="A110" s="62" t="s">
        <v>288</v>
      </c>
      <c r="B110" s="4" t="s">
        <v>289</v>
      </c>
      <c r="C110" s="9">
        <v>3450</v>
      </c>
      <c r="D110" s="9">
        <v>3343.57</v>
      </c>
      <c r="E110" s="150">
        <f t="shared" si="6"/>
        <v>0.96915072463768126</v>
      </c>
    </row>
    <row r="111" spans="1:5" x14ac:dyDescent="0.25">
      <c r="A111" s="61" t="s">
        <v>447</v>
      </c>
      <c r="B111" s="59" t="s">
        <v>552</v>
      </c>
      <c r="C111" s="23">
        <f>C112</f>
        <v>2000</v>
      </c>
      <c r="D111" s="23">
        <v>0</v>
      </c>
      <c r="E111" s="154">
        <f t="shared" si="6"/>
        <v>0</v>
      </c>
    </row>
    <row r="112" spans="1:5" x14ac:dyDescent="0.25">
      <c r="A112" s="62" t="s">
        <v>288</v>
      </c>
      <c r="B112" s="4" t="s">
        <v>289</v>
      </c>
      <c r="C112" s="9">
        <v>2000</v>
      </c>
      <c r="D112" s="9">
        <v>0</v>
      </c>
      <c r="E112" s="150">
        <f t="shared" si="6"/>
        <v>0</v>
      </c>
    </row>
    <row r="113" spans="1:5" x14ac:dyDescent="0.25">
      <c r="A113" s="61" t="s">
        <v>376</v>
      </c>
      <c r="B113" s="59" t="s">
        <v>377</v>
      </c>
      <c r="C113" s="23">
        <f>SUM(C114:C122)</f>
        <v>15334.51</v>
      </c>
      <c r="D113" s="23">
        <f>SUM(D114:D122)</f>
        <v>3850.84</v>
      </c>
      <c r="E113" s="154">
        <f t="shared" si="6"/>
        <v>0.2511224682105917</v>
      </c>
    </row>
    <row r="114" spans="1:5" x14ac:dyDescent="0.25">
      <c r="A114" s="62" t="s">
        <v>385</v>
      </c>
      <c r="B114" s="4" t="s">
        <v>166</v>
      </c>
      <c r="C114" s="9">
        <v>70</v>
      </c>
      <c r="D114" s="9">
        <v>0</v>
      </c>
      <c r="E114" s="150">
        <f t="shared" si="6"/>
        <v>0</v>
      </c>
    </row>
    <row r="115" spans="1:5" x14ac:dyDescent="0.25">
      <c r="A115" s="62" t="s">
        <v>381</v>
      </c>
      <c r="B115" s="4" t="s">
        <v>382</v>
      </c>
      <c r="C115" s="9">
        <v>3000</v>
      </c>
      <c r="D115" s="9">
        <v>495.75</v>
      </c>
      <c r="E115" s="150">
        <f t="shared" ref="E115:E122" si="7">D115/C115</f>
        <v>0.16525000000000001</v>
      </c>
    </row>
    <row r="116" spans="1:5" x14ac:dyDescent="0.25">
      <c r="A116" s="62" t="s">
        <v>386</v>
      </c>
      <c r="B116" s="4" t="s">
        <v>387</v>
      </c>
      <c r="C116" s="9">
        <v>1400</v>
      </c>
      <c r="D116" s="9">
        <v>0</v>
      </c>
      <c r="E116" s="150">
        <f t="shared" si="7"/>
        <v>0</v>
      </c>
    </row>
    <row r="117" spans="1:5" x14ac:dyDescent="0.25">
      <c r="A117" s="62" t="s">
        <v>383</v>
      </c>
      <c r="B117" s="4" t="s">
        <v>384</v>
      </c>
      <c r="C117" s="9">
        <v>1200</v>
      </c>
      <c r="D117" s="9">
        <v>800</v>
      </c>
      <c r="E117" s="150">
        <f t="shared" si="7"/>
        <v>0.66666666666666663</v>
      </c>
    </row>
    <row r="118" spans="1:5" x14ac:dyDescent="0.25">
      <c r="A118" s="62" t="s">
        <v>391</v>
      </c>
      <c r="B118" s="4" t="s">
        <v>392</v>
      </c>
      <c r="C118" s="9">
        <v>600</v>
      </c>
      <c r="D118" s="9">
        <v>0</v>
      </c>
      <c r="E118" s="150">
        <f t="shared" si="7"/>
        <v>0</v>
      </c>
    </row>
    <row r="119" spans="1:5" x14ac:dyDescent="0.25">
      <c r="A119" s="62" t="s">
        <v>388</v>
      </c>
      <c r="B119" s="4" t="s">
        <v>389</v>
      </c>
      <c r="C119" s="9">
        <v>3014.51</v>
      </c>
      <c r="D119" s="9">
        <v>2555.09</v>
      </c>
      <c r="E119" s="150">
        <f t="shared" si="7"/>
        <v>0.84759712192031211</v>
      </c>
    </row>
    <row r="120" spans="1:5" x14ac:dyDescent="0.25">
      <c r="A120" s="62" t="s">
        <v>378</v>
      </c>
      <c r="B120" s="4" t="s">
        <v>379</v>
      </c>
      <c r="C120" s="9">
        <v>800</v>
      </c>
      <c r="D120" s="9">
        <v>0</v>
      </c>
      <c r="E120" s="150">
        <f t="shared" si="7"/>
        <v>0</v>
      </c>
    </row>
    <row r="121" spans="1:5" x14ac:dyDescent="0.25">
      <c r="A121" s="62" t="s">
        <v>390</v>
      </c>
      <c r="B121" s="4" t="s">
        <v>173</v>
      </c>
      <c r="C121" s="9">
        <v>5150</v>
      </c>
      <c r="D121" s="9">
        <v>0</v>
      </c>
      <c r="E121" s="150">
        <f t="shared" si="7"/>
        <v>0</v>
      </c>
    </row>
    <row r="122" spans="1:5" x14ac:dyDescent="0.25">
      <c r="A122" s="62" t="s">
        <v>380</v>
      </c>
      <c r="B122" s="4" t="s">
        <v>175</v>
      </c>
      <c r="C122" s="9">
        <v>100</v>
      </c>
      <c r="D122" s="9">
        <v>0</v>
      </c>
      <c r="E122" s="150">
        <f t="shared" si="7"/>
        <v>0</v>
      </c>
    </row>
  </sheetData>
  <mergeCells count="3">
    <mergeCell ref="A5:B6"/>
    <mergeCell ref="B3:E3"/>
    <mergeCell ref="B2:E2"/>
  </mergeCells>
  <pageMargins left="0.7" right="0.7" top="0.75" bottom="0.75" header="0.3" footer="0.3"/>
  <pageSetup paperSize="9" scale="70" fitToHeight="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43"/>
  <sheetViews>
    <sheetView showGridLines="0" workbookViewId="0">
      <pane ySplit="6" topLeftCell="A7" activePane="bottomLeft" state="frozenSplit"/>
      <selection pane="bottomLeft" activeCell="S65" sqref="S65"/>
    </sheetView>
  </sheetViews>
  <sheetFormatPr defaultRowHeight="12.75" x14ac:dyDescent="0.2"/>
  <cols>
    <col min="1" max="1" width="1.28515625" style="102" customWidth="1"/>
    <col min="2" max="2" width="11.5703125" style="103" customWidth="1"/>
    <col min="3" max="3" width="14.28515625" style="103" customWidth="1"/>
    <col min="4" max="4" width="6.28515625" style="103" customWidth="1"/>
    <col min="5" max="5" width="4" style="103" customWidth="1"/>
    <col min="6" max="6" width="4.85546875" style="103" customWidth="1"/>
    <col min="7" max="7" width="5.28515625" style="103" customWidth="1"/>
    <col min="8" max="8" width="2" style="103" customWidth="1"/>
    <col min="9" max="9" width="12.140625" style="103" customWidth="1"/>
    <col min="10" max="10" width="3.28515625" style="103" customWidth="1"/>
    <col min="11" max="11" width="7" style="103" customWidth="1"/>
    <col min="12" max="12" width="0.85546875" style="103" customWidth="1"/>
    <col min="13" max="13" width="3.28515625" style="103" customWidth="1"/>
    <col min="14" max="14" width="11.85546875" style="159" customWidth="1"/>
    <col min="15" max="15" width="1" style="159" customWidth="1"/>
    <col min="16" max="16" width="0" style="160" hidden="1" customWidth="1"/>
    <col min="17" max="17" width="1.140625" style="160" customWidth="1"/>
    <col min="18" max="18" width="9.140625" style="160"/>
    <col min="19" max="16384" width="9.140625" style="102"/>
  </cols>
  <sheetData>
    <row r="2" spans="2:15" ht="15" x14ac:dyDescent="0.25">
      <c r="D2" s="215" t="s">
        <v>572</v>
      </c>
      <c r="E2" s="215"/>
      <c r="F2" s="215"/>
      <c r="G2" s="215"/>
      <c r="H2" s="215"/>
      <c r="I2" s="215"/>
    </row>
    <row r="3" spans="2:15" ht="15" x14ac:dyDescent="0.25">
      <c r="B3" s="215" t="s">
        <v>423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</row>
    <row r="4" spans="2:15" ht="15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58"/>
    </row>
    <row r="5" spans="2:15" x14ac:dyDescent="0.2">
      <c r="I5" s="119" t="s">
        <v>539</v>
      </c>
      <c r="J5" s="119"/>
      <c r="K5" s="246" t="s">
        <v>185</v>
      </c>
      <c r="L5" s="246"/>
      <c r="M5" s="246"/>
      <c r="N5" s="245" t="s">
        <v>47</v>
      </c>
      <c r="O5" s="245"/>
    </row>
    <row r="6" spans="2:15" x14ac:dyDescent="0.2">
      <c r="B6" s="117"/>
      <c r="C6" s="241" t="s">
        <v>186</v>
      </c>
      <c r="D6" s="242"/>
      <c r="E6" s="242"/>
      <c r="F6" s="242"/>
      <c r="G6" s="241"/>
      <c r="H6" s="242"/>
      <c r="I6" s="118">
        <f>I7+I31+I171+I173+I175+I206+I211+I216+I50</f>
        <v>2349750</v>
      </c>
      <c r="J6" s="119"/>
      <c r="K6" s="243">
        <f>K7+K31+K50+K171+K173+K175+K206+K211+K216</f>
        <v>1053041.4000000001</v>
      </c>
      <c r="L6" s="242"/>
      <c r="M6" s="242"/>
      <c r="N6" s="244">
        <f t="shared" ref="N6:N60" si="0">K6/I6</f>
        <v>0.44815039897861481</v>
      </c>
      <c r="O6" s="245"/>
    </row>
    <row r="7" spans="2:15" ht="22.5" x14ac:dyDescent="0.2">
      <c r="B7" s="108" t="s">
        <v>220</v>
      </c>
      <c r="C7" s="233" t="s">
        <v>221</v>
      </c>
      <c r="D7" s="234"/>
      <c r="E7" s="234"/>
      <c r="F7" s="234"/>
      <c r="G7" s="233"/>
      <c r="H7" s="234"/>
      <c r="I7" s="109">
        <f>I8+I10+I29</f>
        <v>1957150</v>
      </c>
      <c r="J7" s="110"/>
      <c r="K7" s="235">
        <f>K8+K10+K29</f>
        <v>875325.08</v>
      </c>
      <c r="L7" s="234"/>
      <c r="M7" s="234"/>
      <c r="N7" s="236">
        <f t="shared" si="0"/>
        <v>0.44724475896073368</v>
      </c>
      <c r="O7" s="237"/>
    </row>
    <row r="8" spans="2:15" x14ac:dyDescent="0.2">
      <c r="B8" s="114" t="s">
        <v>191</v>
      </c>
      <c r="C8" s="216" t="s">
        <v>192</v>
      </c>
      <c r="D8" s="217"/>
      <c r="E8" s="217"/>
      <c r="F8" s="217"/>
      <c r="G8" s="216"/>
      <c r="H8" s="217"/>
      <c r="I8" s="115">
        <v>50</v>
      </c>
      <c r="J8" s="116"/>
      <c r="K8" s="218">
        <v>0</v>
      </c>
      <c r="L8" s="217"/>
      <c r="M8" s="217"/>
      <c r="N8" s="219">
        <f t="shared" si="0"/>
        <v>0</v>
      </c>
      <c r="O8" s="220"/>
    </row>
    <row r="9" spans="2:15" x14ac:dyDescent="0.2">
      <c r="B9" s="104" t="s">
        <v>450</v>
      </c>
      <c r="C9" s="221" t="s">
        <v>223</v>
      </c>
      <c r="D9" s="222"/>
      <c r="E9" s="222"/>
      <c r="F9" s="222"/>
      <c r="G9" s="221"/>
      <c r="H9" s="222"/>
      <c r="I9" s="105">
        <v>50</v>
      </c>
      <c r="J9" s="106"/>
      <c r="K9" s="223">
        <v>0</v>
      </c>
      <c r="L9" s="222"/>
      <c r="M9" s="222"/>
      <c r="N9" s="224">
        <f t="shared" si="0"/>
        <v>0</v>
      </c>
      <c r="O9" s="225"/>
    </row>
    <row r="10" spans="2:15" ht="22.5" customHeight="1" x14ac:dyDescent="0.2">
      <c r="B10" s="114" t="s">
        <v>545</v>
      </c>
      <c r="C10" s="216" t="s">
        <v>196</v>
      </c>
      <c r="D10" s="217"/>
      <c r="E10" s="217"/>
      <c r="F10" s="217"/>
      <c r="G10" s="216"/>
      <c r="H10" s="217"/>
      <c r="I10" s="115">
        <v>1956800</v>
      </c>
      <c r="J10" s="116"/>
      <c r="K10" s="218">
        <v>875325.08</v>
      </c>
      <c r="L10" s="217"/>
      <c r="M10" s="217"/>
      <c r="N10" s="219">
        <f t="shared" si="0"/>
        <v>0.44732475470155353</v>
      </c>
      <c r="O10" s="220"/>
    </row>
    <row r="11" spans="2:15" x14ac:dyDescent="0.2">
      <c r="B11" s="104" t="s">
        <v>450</v>
      </c>
      <c r="C11" s="221" t="s">
        <v>223</v>
      </c>
      <c r="D11" s="222"/>
      <c r="E11" s="222"/>
      <c r="F11" s="222"/>
      <c r="G11" s="221"/>
      <c r="H11" s="222"/>
      <c r="I11" s="105">
        <v>1430000</v>
      </c>
      <c r="J11" s="106"/>
      <c r="K11" s="239">
        <v>708839.46</v>
      </c>
      <c r="L11" s="240"/>
      <c r="M11" s="240"/>
      <c r="N11" s="226">
        <f t="shared" si="0"/>
        <v>0.49569193006993006</v>
      </c>
      <c r="O11" s="227"/>
    </row>
    <row r="12" spans="2:15" x14ac:dyDescent="0.2">
      <c r="B12" s="104" t="s">
        <v>451</v>
      </c>
      <c r="C12" s="221" t="s">
        <v>82</v>
      </c>
      <c r="D12" s="222"/>
      <c r="E12" s="222"/>
      <c r="F12" s="222"/>
      <c r="G12" s="221"/>
      <c r="H12" s="222"/>
      <c r="I12" s="105">
        <v>18000</v>
      </c>
      <c r="J12" s="106"/>
      <c r="K12" s="239">
        <v>7606.77</v>
      </c>
      <c r="L12" s="240"/>
      <c r="M12" s="240"/>
      <c r="N12" s="226">
        <f t="shared" si="0"/>
        <v>0.42259833333333335</v>
      </c>
      <c r="O12" s="227"/>
    </row>
    <row r="13" spans="2:15" x14ac:dyDescent="0.2">
      <c r="B13" s="104" t="s">
        <v>452</v>
      </c>
      <c r="C13" s="221" t="s">
        <v>83</v>
      </c>
      <c r="D13" s="222"/>
      <c r="E13" s="222"/>
      <c r="F13" s="222"/>
      <c r="G13" s="221"/>
      <c r="H13" s="222"/>
      <c r="I13" s="105">
        <v>12000</v>
      </c>
      <c r="J13" s="106"/>
      <c r="K13" s="239">
        <v>3356.47</v>
      </c>
      <c r="L13" s="240"/>
      <c r="M13" s="240"/>
      <c r="N13" s="226">
        <f t="shared" si="0"/>
        <v>0.27970583333333332</v>
      </c>
      <c r="O13" s="227"/>
    </row>
    <row r="14" spans="2:15" x14ac:dyDescent="0.2">
      <c r="B14" s="104" t="s">
        <v>453</v>
      </c>
      <c r="C14" s="221" t="s">
        <v>238</v>
      </c>
      <c r="D14" s="222"/>
      <c r="E14" s="222"/>
      <c r="F14" s="222"/>
      <c r="G14" s="221"/>
      <c r="H14" s="222"/>
      <c r="I14" s="105">
        <v>800</v>
      </c>
      <c r="J14" s="106"/>
      <c r="K14" s="239">
        <v>0</v>
      </c>
      <c r="L14" s="240"/>
      <c r="M14" s="240"/>
      <c r="N14" s="226">
        <f t="shared" si="0"/>
        <v>0</v>
      </c>
      <c r="O14" s="227"/>
    </row>
    <row r="15" spans="2:15" x14ac:dyDescent="0.2">
      <c r="B15" s="104" t="s">
        <v>454</v>
      </c>
      <c r="C15" s="221" t="s">
        <v>227</v>
      </c>
      <c r="D15" s="222"/>
      <c r="E15" s="222"/>
      <c r="F15" s="222"/>
      <c r="G15" s="221"/>
      <c r="H15" s="222"/>
      <c r="I15" s="105">
        <v>45000</v>
      </c>
      <c r="J15" s="106"/>
      <c r="K15" s="239">
        <v>8648.31</v>
      </c>
      <c r="L15" s="240"/>
      <c r="M15" s="240"/>
      <c r="N15" s="226">
        <f t="shared" si="0"/>
        <v>0.19218466666666664</v>
      </c>
      <c r="O15" s="227"/>
    </row>
    <row r="16" spans="2:15" x14ac:dyDescent="0.2">
      <c r="B16" s="104" t="s">
        <v>455</v>
      </c>
      <c r="C16" s="221" t="s">
        <v>240</v>
      </c>
      <c r="D16" s="222"/>
      <c r="E16" s="222"/>
      <c r="F16" s="222"/>
      <c r="G16" s="221"/>
      <c r="H16" s="222"/>
      <c r="I16" s="105">
        <v>7000</v>
      </c>
      <c r="J16" s="106"/>
      <c r="K16" s="239">
        <v>0</v>
      </c>
      <c r="L16" s="240"/>
      <c r="M16" s="240"/>
      <c r="N16" s="226">
        <f t="shared" si="0"/>
        <v>0</v>
      </c>
      <c r="O16" s="227"/>
    </row>
    <row r="17" spans="2:15" x14ac:dyDescent="0.2">
      <c r="B17" s="104" t="s">
        <v>456</v>
      </c>
      <c r="C17" s="221" t="s">
        <v>242</v>
      </c>
      <c r="D17" s="222"/>
      <c r="E17" s="222"/>
      <c r="F17" s="222"/>
      <c r="G17" s="221"/>
      <c r="H17" s="222"/>
      <c r="I17" s="105">
        <v>6200</v>
      </c>
      <c r="J17" s="106"/>
      <c r="K17" s="239">
        <v>3299.1</v>
      </c>
      <c r="L17" s="240"/>
      <c r="M17" s="240"/>
      <c r="N17" s="226">
        <f t="shared" si="0"/>
        <v>0.5321129032258064</v>
      </c>
      <c r="O17" s="227"/>
    </row>
    <row r="18" spans="2:15" ht="21.75" customHeight="1" x14ac:dyDescent="0.2">
      <c r="B18" s="104" t="s">
        <v>457</v>
      </c>
      <c r="C18" s="221" t="s">
        <v>229</v>
      </c>
      <c r="D18" s="222"/>
      <c r="E18" s="222"/>
      <c r="F18" s="222"/>
      <c r="G18" s="221"/>
      <c r="H18" s="222"/>
      <c r="I18" s="105">
        <v>3500</v>
      </c>
      <c r="J18" s="106"/>
      <c r="K18" s="239">
        <v>882.88</v>
      </c>
      <c r="L18" s="240"/>
      <c r="M18" s="240"/>
      <c r="N18" s="226">
        <f t="shared" si="0"/>
        <v>0.25225142857142857</v>
      </c>
      <c r="O18" s="227"/>
    </row>
    <row r="19" spans="2:15" x14ac:dyDescent="0.2">
      <c r="B19" s="104" t="s">
        <v>458</v>
      </c>
      <c r="C19" s="221" t="s">
        <v>231</v>
      </c>
      <c r="D19" s="222"/>
      <c r="E19" s="222"/>
      <c r="F19" s="222"/>
      <c r="G19" s="221"/>
      <c r="H19" s="222"/>
      <c r="I19" s="105">
        <v>20000</v>
      </c>
      <c r="J19" s="106"/>
      <c r="K19" s="239">
        <v>15900</v>
      </c>
      <c r="L19" s="240"/>
      <c r="M19" s="240"/>
      <c r="N19" s="226">
        <f t="shared" si="0"/>
        <v>0.79500000000000004</v>
      </c>
      <c r="O19" s="227"/>
    </row>
    <row r="20" spans="2:15" x14ac:dyDescent="0.2">
      <c r="B20" s="104" t="s">
        <v>459</v>
      </c>
      <c r="C20" s="221" t="s">
        <v>244</v>
      </c>
      <c r="D20" s="222"/>
      <c r="E20" s="222"/>
      <c r="F20" s="222"/>
      <c r="G20" s="221"/>
      <c r="H20" s="222"/>
      <c r="I20" s="105">
        <v>5000</v>
      </c>
      <c r="J20" s="106"/>
      <c r="K20" s="239">
        <v>0</v>
      </c>
      <c r="L20" s="240"/>
      <c r="M20" s="240"/>
      <c r="N20" s="226">
        <f t="shared" si="0"/>
        <v>0</v>
      </c>
      <c r="O20" s="227"/>
    </row>
    <row r="21" spans="2:15" ht="26.25" customHeight="1" x14ac:dyDescent="0.2">
      <c r="B21" s="104" t="s">
        <v>460</v>
      </c>
      <c r="C21" s="221" t="s">
        <v>86</v>
      </c>
      <c r="D21" s="222"/>
      <c r="E21" s="222"/>
      <c r="F21" s="222"/>
      <c r="G21" s="221"/>
      <c r="H21" s="222"/>
      <c r="I21" s="105">
        <v>240500</v>
      </c>
      <c r="J21" s="106"/>
      <c r="K21" s="239">
        <v>115260.68</v>
      </c>
      <c r="L21" s="240"/>
      <c r="M21" s="240"/>
      <c r="N21" s="226">
        <f>K21/I21</f>
        <v>0.47925438669438669</v>
      </c>
      <c r="O21" s="227"/>
    </row>
    <row r="22" spans="2:15" ht="13.5" customHeight="1" x14ac:dyDescent="0.2">
      <c r="B22" s="135">
        <v>32111</v>
      </c>
      <c r="C22" s="238" t="s">
        <v>269</v>
      </c>
      <c r="D22" s="238"/>
      <c r="E22" s="238"/>
      <c r="F22" s="238"/>
      <c r="G22" s="238"/>
      <c r="H22" s="127"/>
      <c r="I22" s="128">
        <v>150</v>
      </c>
      <c r="J22" s="127"/>
      <c r="K22" s="223">
        <v>90</v>
      </c>
      <c r="L22" s="223"/>
      <c r="M22" s="223"/>
      <c r="N22" s="161">
        <f>K22/I22</f>
        <v>0.6</v>
      </c>
      <c r="O22" s="162"/>
    </row>
    <row r="23" spans="2:15" x14ac:dyDescent="0.2">
      <c r="B23" s="104" t="s">
        <v>461</v>
      </c>
      <c r="C23" s="221" t="s">
        <v>234</v>
      </c>
      <c r="D23" s="222"/>
      <c r="E23" s="222"/>
      <c r="F23" s="222"/>
      <c r="G23" s="221"/>
      <c r="H23" s="222"/>
      <c r="I23" s="105">
        <v>20000</v>
      </c>
      <c r="J23" s="106"/>
      <c r="K23" s="239">
        <v>9888.32</v>
      </c>
      <c r="L23" s="240"/>
      <c r="M23" s="240"/>
      <c r="N23" s="226">
        <f t="shared" si="0"/>
        <v>0.49441599999999997</v>
      </c>
      <c r="O23" s="227"/>
    </row>
    <row r="24" spans="2:15" ht="15" customHeight="1" x14ac:dyDescent="0.2">
      <c r="B24" s="135">
        <v>32131</v>
      </c>
      <c r="C24" s="238" t="s">
        <v>275</v>
      </c>
      <c r="D24" s="238"/>
      <c r="E24" s="238"/>
      <c r="F24" s="238"/>
      <c r="G24" s="126"/>
      <c r="H24" s="127"/>
      <c r="I24" s="128">
        <v>300</v>
      </c>
      <c r="J24" s="127"/>
      <c r="K24" s="223">
        <v>263.75</v>
      </c>
      <c r="L24" s="223"/>
      <c r="M24" s="223"/>
      <c r="N24" s="161">
        <f>K24/I24</f>
        <v>0.87916666666666665</v>
      </c>
      <c r="O24" s="162"/>
    </row>
    <row r="25" spans="2:15" ht="24" customHeight="1" x14ac:dyDescent="0.2">
      <c r="B25" s="135">
        <v>32141</v>
      </c>
      <c r="C25" s="238" t="s">
        <v>277</v>
      </c>
      <c r="D25" s="238"/>
      <c r="E25" s="238"/>
      <c r="F25" s="238"/>
      <c r="G25" s="238"/>
      <c r="H25" s="127"/>
      <c r="I25" s="128">
        <v>113.6</v>
      </c>
      <c r="J25" s="127"/>
      <c r="K25" s="223">
        <v>29.34</v>
      </c>
      <c r="L25" s="223"/>
      <c r="M25" s="223"/>
      <c r="N25" s="161">
        <f>K25/I25</f>
        <v>0.25827464788732396</v>
      </c>
      <c r="O25" s="162"/>
    </row>
    <row r="26" spans="2:15" x14ac:dyDescent="0.2">
      <c r="B26" s="104" t="s">
        <v>462</v>
      </c>
      <c r="C26" s="221" t="s">
        <v>236</v>
      </c>
      <c r="D26" s="222"/>
      <c r="E26" s="222"/>
      <c r="F26" s="222"/>
      <c r="G26" s="221"/>
      <c r="H26" s="222"/>
      <c r="I26" s="105">
        <v>500</v>
      </c>
      <c r="J26" s="106"/>
      <c r="K26" s="239">
        <v>0</v>
      </c>
      <c r="L26" s="240"/>
      <c r="M26" s="240"/>
      <c r="N26" s="226">
        <f t="shared" si="0"/>
        <v>0</v>
      </c>
      <c r="O26" s="227"/>
    </row>
    <row r="27" spans="2:15" ht="21.75" customHeight="1" x14ac:dyDescent="0.2">
      <c r="B27" s="104" t="s">
        <v>465</v>
      </c>
      <c r="C27" s="221" t="s">
        <v>250</v>
      </c>
      <c r="D27" s="222"/>
      <c r="E27" s="222"/>
      <c r="F27" s="222"/>
      <c r="G27" s="221"/>
      <c r="H27" s="222"/>
      <c r="I27" s="105">
        <v>5000</v>
      </c>
      <c r="J27" s="106"/>
      <c r="K27" s="239">
        <v>1260</v>
      </c>
      <c r="L27" s="240"/>
      <c r="M27" s="240"/>
      <c r="N27" s="226">
        <f t="shared" si="0"/>
        <v>0.252</v>
      </c>
      <c r="O27" s="227"/>
    </row>
    <row r="28" spans="2:15" x14ac:dyDescent="0.2">
      <c r="B28" s="135">
        <v>92221</v>
      </c>
      <c r="C28" s="221" t="s">
        <v>264</v>
      </c>
      <c r="D28" s="222"/>
      <c r="E28" s="222"/>
      <c r="F28" s="222"/>
      <c r="G28" s="221"/>
      <c r="H28" s="222"/>
      <c r="I28" s="105">
        <v>142736.4</v>
      </c>
      <c r="J28" s="106"/>
      <c r="K28" s="239">
        <v>0</v>
      </c>
      <c r="L28" s="240"/>
      <c r="M28" s="240"/>
      <c r="N28" s="226">
        <f t="shared" si="0"/>
        <v>0</v>
      </c>
      <c r="O28" s="227"/>
    </row>
    <row r="29" spans="2:15" ht="24.75" customHeight="1" x14ac:dyDescent="0.2">
      <c r="B29" s="114" t="s">
        <v>199</v>
      </c>
      <c r="C29" s="216" t="s">
        <v>200</v>
      </c>
      <c r="D29" s="217"/>
      <c r="E29" s="217"/>
      <c r="F29" s="217"/>
      <c r="G29" s="216"/>
      <c r="H29" s="217"/>
      <c r="I29" s="115">
        <v>300</v>
      </c>
      <c r="J29" s="116"/>
      <c r="K29" s="218">
        <v>0</v>
      </c>
      <c r="L29" s="217"/>
      <c r="M29" s="217"/>
      <c r="N29" s="219">
        <f t="shared" si="0"/>
        <v>0</v>
      </c>
      <c r="O29" s="220"/>
    </row>
    <row r="30" spans="2:15" x14ac:dyDescent="0.2">
      <c r="B30" s="104" t="s">
        <v>454</v>
      </c>
      <c r="C30" s="221" t="s">
        <v>227</v>
      </c>
      <c r="D30" s="222"/>
      <c r="E30" s="222"/>
      <c r="F30" s="222"/>
      <c r="G30" s="221"/>
      <c r="H30" s="222"/>
      <c r="I30" s="105">
        <v>300</v>
      </c>
      <c r="J30" s="106"/>
      <c r="K30" s="223">
        <v>0</v>
      </c>
      <c r="L30" s="222"/>
      <c r="M30" s="222"/>
      <c r="N30" s="226">
        <f t="shared" si="0"/>
        <v>0</v>
      </c>
      <c r="O30" s="227"/>
    </row>
    <row r="31" spans="2:15" ht="22.5" x14ac:dyDescent="0.2">
      <c r="B31" s="108" t="s">
        <v>252</v>
      </c>
      <c r="C31" s="233" t="s">
        <v>253</v>
      </c>
      <c r="D31" s="234"/>
      <c r="E31" s="234"/>
      <c r="F31" s="234"/>
      <c r="G31" s="233"/>
      <c r="H31" s="234"/>
      <c r="I31" s="109">
        <f>I32+I38+I43+I48</f>
        <v>16570</v>
      </c>
      <c r="J31" s="110"/>
      <c r="K31" s="235">
        <f>K32+K38+K43+K48</f>
        <v>2540.92</v>
      </c>
      <c r="L31" s="234"/>
      <c r="M31" s="234"/>
      <c r="N31" s="236">
        <f t="shared" si="0"/>
        <v>0.15334459867229935</v>
      </c>
      <c r="O31" s="237"/>
    </row>
    <row r="32" spans="2:15" ht="31.5" customHeight="1" x14ac:dyDescent="0.2">
      <c r="B32" s="114" t="s">
        <v>547</v>
      </c>
      <c r="C32" s="216" t="s">
        <v>554</v>
      </c>
      <c r="D32" s="217"/>
      <c r="E32" s="217"/>
      <c r="F32" s="217"/>
      <c r="G32" s="216"/>
      <c r="H32" s="217"/>
      <c r="I32" s="115">
        <v>9200</v>
      </c>
      <c r="J32" s="116"/>
      <c r="K32" s="218">
        <f>K33+K34+K35+K36+K37</f>
        <v>1826.37</v>
      </c>
      <c r="L32" s="217"/>
      <c r="M32" s="217"/>
      <c r="N32" s="219">
        <f t="shared" si="0"/>
        <v>0.19851847826086955</v>
      </c>
      <c r="O32" s="220"/>
    </row>
    <row r="33" spans="2:15" ht="28.5" customHeight="1" x14ac:dyDescent="0.2">
      <c r="B33" s="104" t="s">
        <v>467</v>
      </c>
      <c r="C33" s="221" t="s">
        <v>255</v>
      </c>
      <c r="D33" s="222"/>
      <c r="E33" s="222"/>
      <c r="F33" s="222"/>
      <c r="G33" s="221"/>
      <c r="H33" s="222"/>
      <c r="I33" s="105">
        <v>3000</v>
      </c>
      <c r="J33" s="106"/>
      <c r="K33" s="223">
        <v>407.46</v>
      </c>
      <c r="L33" s="222"/>
      <c r="M33" s="222"/>
      <c r="N33" s="226">
        <f t="shared" si="0"/>
        <v>0.13582</v>
      </c>
      <c r="O33" s="227"/>
    </row>
    <row r="34" spans="2:15" ht="21.75" customHeight="1" x14ac:dyDescent="0.2">
      <c r="B34" s="104" t="s">
        <v>468</v>
      </c>
      <c r="C34" s="221" t="s">
        <v>257</v>
      </c>
      <c r="D34" s="222"/>
      <c r="E34" s="222"/>
      <c r="F34" s="222"/>
      <c r="G34" s="221"/>
      <c r="H34" s="222"/>
      <c r="I34" s="105">
        <v>500</v>
      </c>
      <c r="J34" s="106"/>
      <c r="K34" s="223">
        <v>0</v>
      </c>
      <c r="L34" s="222"/>
      <c r="M34" s="222"/>
      <c r="N34" s="226">
        <f t="shared" si="0"/>
        <v>0</v>
      </c>
      <c r="O34" s="227"/>
    </row>
    <row r="35" spans="2:15" ht="24.75" customHeight="1" x14ac:dyDescent="0.2">
      <c r="B35" s="104" t="s">
        <v>469</v>
      </c>
      <c r="C35" s="221" t="s">
        <v>259</v>
      </c>
      <c r="D35" s="222"/>
      <c r="E35" s="222"/>
      <c r="F35" s="222"/>
      <c r="G35" s="221"/>
      <c r="H35" s="222"/>
      <c r="I35" s="105">
        <v>1200</v>
      </c>
      <c r="J35" s="106"/>
      <c r="K35" s="223">
        <v>293.41000000000003</v>
      </c>
      <c r="L35" s="222"/>
      <c r="M35" s="222"/>
      <c r="N35" s="226">
        <f t="shared" si="0"/>
        <v>0.24450833333333336</v>
      </c>
      <c r="O35" s="227"/>
    </row>
    <row r="36" spans="2:15" ht="27.75" customHeight="1" x14ac:dyDescent="0.2">
      <c r="B36" s="104" t="s">
        <v>470</v>
      </c>
      <c r="C36" s="221" t="s">
        <v>263</v>
      </c>
      <c r="D36" s="222"/>
      <c r="E36" s="222"/>
      <c r="F36" s="222"/>
      <c r="G36" s="221"/>
      <c r="H36" s="222"/>
      <c r="I36" s="105">
        <v>2000</v>
      </c>
      <c r="J36" s="106"/>
      <c r="K36" s="223">
        <v>737.5</v>
      </c>
      <c r="L36" s="222"/>
      <c r="M36" s="222"/>
      <c r="N36" s="226">
        <f t="shared" si="0"/>
        <v>0.36875000000000002</v>
      </c>
      <c r="O36" s="227"/>
    </row>
    <row r="37" spans="2:15" ht="28.5" customHeight="1" x14ac:dyDescent="0.2">
      <c r="B37" s="104" t="s">
        <v>471</v>
      </c>
      <c r="C37" s="221" t="s">
        <v>261</v>
      </c>
      <c r="D37" s="222"/>
      <c r="E37" s="222"/>
      <c r="F37" s="222"/>
      <c r="G37" s="221"/>
      <c r="H37" s="222"/>
      <c r="I37" s="105">
        <v>2500</v>
      </c>
      <c r="J37" s="106"/>
      <c r="K37" s="223">
        <v>388</v>
      </c>
      <c r="L37" s="222"/>
      <c r="M37" s="222"/>
      <c r="N37" s="226">
        <f t="shared" si="0"/>
        <v>0.1552</v>
      </c>
      <c r="O37" s="227"/>
    </row>
    <row r="38" spans="2:15" x14ac:dyDescent="0.2">
      <c r="B38" s="114" t="s">
        <v>191</v>
      </c>
      <c r="C38" s="216" t="s">
        <v>192</v>
      </c>
      <c r="D38" s="217"/>
      <c r="E38" s="217"/>
      <c r="F38" s="217"/>
      <c r="G38" s="216"/>
      <c r="H38" s="217"/>
      <c r="I38" s="115">
        <v>5070</v>
      </c>
      <c r="J38" s="116"/>
      <c r="K38" s="218">
        <v>0</v>
      </c>
      <c r="L38" s="217"/>
      <c r="M38" s="217"/>
      <c r="N38" s="219">
        <f t="shared" si="0"/>
        <v>0</v>
      </c>
      <c r="O38" s="220"/>
    </row>
    <row r="39" spans="2:15" ht="25.5" customHeight="1" x14ac:dyDescent="0.2">
      <c r="B39" s="104" t="s">
        <v>467</v>
      </c>
      <c r="C39" s="221" t="s">
        <v>255</v>
      </c>
      <c r="D39" s="222"/>
      <c r="E39" s="222"/>
      <c r="F39" s="222"/>
      <c r="G39" s="221"/>
      <c r="H39" s="222"/>
      <c r="I39" s="105">
        <v>2000</v>
      </c>
      <c r="J39" s="106"/>
      <c r="K39" s="223">
        <v>0</v>
      </c>
      <c r="L39" s="222"/>
      <c r="M39" s="222"/>
      <c r="N39" s="226">
        <f t="shared" si="0"/>
        <v>0</v>
      </c>
      <c r="O39" s="227"/>
    </row>
    <row r="40" spans="2:15" ht="24.75" customHeight="1" x14ac:dyDescent="0.2">
      <c r="B40" s="104" t="s">
        <v>468</v>
      </c>
      <c r="C40" s="221" t="s">
        <v>257</v>
      </c>
      <c r="D40" s="222"/>
      <c r="E40" s="222"/>
      <c r="F40" s="222"/>
      <c r="G40" s="221"/>
      <c r="H40" s="222"/>
      <c r="I40" s="105">
        <v>570</v>
      </c>
      <c r="J40" s="106"/>
      <c r="K40" s="223">
        <v>0</v>
      </c>
      <c r="L40" s="222"/>
      <c r="M40" s="222"/>
      <c r="N40" s="226">
        <f t="shared" si="0"/>
        <v>0</v>
      </c>
      <c r="O40" s="227"/>
    </row>
    <row r="41" spans="2:15" ht="24" customHeight="1" x14ac:dyDescent="0.2">
      <c r="B41" s="104" t="s">
        <v>470</v>
      </c>
      <c r="C41" s="221" t="s">
        <v>263</v>
      </c>
      <c r="D41" s="222"/>
      <c r="E41" s="222"/>
      <c r="F41" s="222"/>
      <c r="G41" s="221"/>
      <c r="H41" s="222"/>
      <c r="I41" s="105">
        <v>2000</v>
      </c>
      <c r="J41" s="106"/>
      <c r="K41" s="223">
        <v>0</v>
      </c>
      <c r="L41" s="222"/>
      <c r="M41" s="222"/>
      <c r="N41" s="226">
        <f t="shared" si="0"/>
        <v>0</v>
      </c>
      <c r="O41" s="227"/>
    </row>
    <row r="42" spans="2:15" ht="32.25" customHeight="1" x14ac:dyDescent="0.2">
      <c r="B42" s="104" t="s">
        <v>471</v>
      </c>
      <c r="C42" s="221" t="s">
        <v>261</v>
      </c>
      <c r="D42" s="222"/>
      <c r="E42" s="222"/>
      <c r="F42" s="222"/>
      <c r="G42" s="221"/>
      <c r="H42" s="222"/>
      <c r="I42" s="105">
        <v>500</v>
      </c>
      <c r="J42" s="106"/>
      <c r="K42" s="223">
        <v>0</v>
      </c>
      <c r="L42" s="222"/>
      <c r="M42" s="222"/>
      <c r="N42" s="226">
        <f t="shared" si="0"/>
        <v>0</v>
      </c>
      <c r="O42" s="227"/>
    </row>
    <row r="43" spans="2:15" x14ac:dyDescent="0.2">
      <c r="B43" s="114" t="s">
        <v>555</v>
      </c>
      <c r="C43" s="216" t="s">
        <v>194</v>
      </c>
      <c r="D43" s="217"/>
      <c r="E43" s="217"/>
      <c r="F43" s="217"/>
      <c r="G43" s="216"/>
      <c r="H43" s="217"/>
      <c r="I43" s="115">
        <v>1400</v>
      </c>
      <c r="J43" s="116"/>
      <c r="K43" s="218">
        <v>0</v>
      </c>
      <c r="L43" s="217"/>
      <c r="M43" s="217"/>
      <c r="N43" s="219">
        <f t="shared" si="0"/>
        <v>0</v>
      </c>
      <c r="O43" s="220"/>
    </row>
    <row r="44" spans="2:15" ht="29.25" customHeight="1" x14ac:dyDescent="0.2">
      <c r="B44" s="104" t="s">
        <v>467</v>
      </c>
      <c r="C44" s="221" t="s">
        <v>255</v>
      </c>
      <c r="D44" s="222"/>
      <c r="E44" s="222"/>
      <c r="F44" s="222"/>
      <c r="G44" s="221"/>
      <c r="H44" s="222"/>
      <c r="I44" s="105">
        <v>200</v>
      </c>
      <c r="J44" s="106"/>
      <c r="K44" s="223">
        <v>0</v>
      </c>
      <c r="L44" s="222"/>
      <c r="M44" s="222"/>
      <c r="N44" s="224">
        <f t="shared" si="0"/>
        <v>0</v>
      </c>
      <c r="O44" s="225"/>
    </row>
    <row r="45" spans="2:15" ht="30" customHeight="1" x14ac:dyDescent="0.2">
      <c r="B45" s="104" t="s">
        <v>468</v>
      </c>
      <c r="C45" s="221" t="s">
        <v>257</v>
      </c>
      <c r="D45" s="222"/>
      <c r="E45" s="222"/>
      <c r="F45" s="222"/>
      <c r="G45" s="221"/>
      <c r="H45" s="222"/>
      <c r="I45" s="105">
        <v>100</v>
      </c>
      <c r="J45" s="106"/>
      <c r="K45" s="223">
        <v>0</v>
      </c>
      <c r="L45" s="222"/>
      <c r="M45" s="222"/>
      <c r="N45" s="224">
        <f t="shared" si="0"/>
        <v>0</v>
      </c>
      <c r="O45" s="225"/>
    </row>
    <row r="46" spans="2:15" ht="33" customHeight="1" x14ac:dyDescent="0.2">
      <c r="B46" s="104" t="s">
        <v>470</v>
      </c>
      <c r="C46" s="221" t="s">
        <v>263</v>
      </c>
      <c r="D46" s="222"/>
      <c r="E46" s="222"/>
      <c r="F46" s="222"/>
      <c r="G46" s="221"/>
      <c r="H46" s="222"/>
      <c r="I46" s="105">
        <v>1000</v>
      </c>
      <c r="J46" s="106"/>
      <c r="K46" s="223">
        <v>0</v>
      </c>
      <c r="L46" s="222"/>
      <c r="M46" s="222"/>
      <c r="N46" s="224">
        <f t="shared" si="0"/>
        <v>0</v>
      </c>
      <c r="O46" s="225"/>
    </row>
    <row r="47" spans="2:15" ht="32.25" customHeight="1" x14ac:dyDescent="0.2">
      <c r="B47" s="104" t="s">
        <v>471</v>
      </c>
      <c r="C47" s="221" t="s">
        <v>261</v>
      </c>
      <c r="D47" s="222"/>
      <c r="E47" s="222"/>
      <c r="F47" s="222"/>
      <c r="G47" s="221"/>
      <c r="H47" s="222"/>
      <c r="I47" s="105">
        <v>100</v>
      </c>
      <c r="J47" s="106"/>
      <c r="K47" s="223">
        <v>0</v>
      </c>
      <c r="L47" s="222"/>
      <c r="M47" s="222"/>
      <c r="N47" s="224">
        <f t="shared" si="0"/>
        <v>0</v>
      </c>
      <c r="O47" s="225"/>
    </row>
    <row r="48" spans="2:15" ht="24" customHeight="1" x14ac:dyDescent="0.2">
      <c r="B48" s="114" t="s">
        <v>545</v>
      </c>
      <c r="C48" s="216" t="s">
        <v>196</v>
      </c>
      <c r="D48" s="217"/>
      <c r="E48" s="217"/>
      <c r="F48" s="217"/>
      <c r="G48" s="216"/>
      <c r="H48" s="217"/>
      <c r="I48" s="115">
        <v>900</v>
      </c>
      <c r="J48" s="116"/>
      <c r="K48" s="218">
        <v>714.55</v>
      </c>
      <c r="L48" s="217"/>
      <c r="M48" s="217"/>
      <c r="N48" s="219">
        <f t="shared" si="0"/>
        <v>0.79394444444444434</v>
      </c>
      <c r="O48" s="220"/>
    </row>
    <row r="49" spans="2:15" ht="36.75" customHeight="1" x14ac:dyDescent="0.2">
      <c r="B49" s="135">
        <v>32241</v>
      </c>
      <c r="C49" s="221" t="s">
        <v>255</v>
      </c>
      <c r="D49" s="222"/>
      <c r="E49" s="222"/>
      <c r="F49" s="222"/>
      <c r="G49" s="221"/>
      <c r="H49" s="222"/>
      <c r="I49" s="105">
        <v>900</v>
      </c>
      <c r="J49" s="106"/>
      <c r="K49" s="223">
        <v>714.55</v>
      </c>
      <c r="L49" s="222"/>
      <c r="M49" s="222"/>
      <c r="N49" s="226">
        <f t="shared" si="0"/>
        <v>0.79394444444444434</v>
      </c>
      <c r="O49" s="227"/>
    </row>
    <row r="50" spans="2:15" ht="22.5" x14ac:dyDescent="0.2">
      <c r="B50" s="108" t="s">
        <v>265</v>
      </c>
      <c r="C50" s="233" t="s">
        <v>472</v>
      </c>
      <c r="D50" s="234"/>
      <c r="E50" s="234"/>
      <c r="F50" s="234"/>
      <c r="G50" s="233"/>
      <c r="H50" s="234"/>
      <c r="I50" s="109">
        <f>SUM(I51+I100+I117+I121+I127+I139+I147+I163)</f>
        <v>198017.89</v>
      </c>
      <c r="J50" s="110"/>
      <c r="K50" s="235">
        <f>SUM(K51+K100+K117+K121+K127+K139+K147+K163)</f>
        <v>94248.75999999998</v>
      </c>
      <c r="L50" s="234"/>
      <c r="M50" s="234"/>
      <c r="N50" s="236">
        <f t="shared" si="0"/>
        <v>0.47596083363982905</v>
      </c>
      <c r="O50" s="237"/>
    </row>
    <row r="51" spans="2:15" x14ac:dyDescent="0.2">
      <c r="B51" s="114" t="s">
        <v>187</v>
      </c>
      <c r="C51" s="216" t="s">
        <v>188</v>
      </c>
      <c r="D51" s="217"/>
      <c r="E51" s="217"/>
      <c r="F51" s="217"/>
      <c r="G51" s="216"/>
      <c r="H51" s="217"/>
      <c r="I51" s="115">
        <f>SUM(I52:I99)</f>
        <v>49324.84</v>
      </c>
      <c r="J51" s="116"/>
      <c r="K51" s="218">
        <f>SUM(K52:M99)</f>
        <v>26124.869999999995</v>
      </c>
      <c r="L51" s="217"/>
      <c r="M51" s="217"/>
      <c r="N51" s="219">
        <f t="shared" si="0"/>
        <v>0.52964936125489703</v>
      </c>
      <c r="O51" s="220"/>
    </row>
    <row r="52" spans="2:15" ht="20.25" customHeight="1" x14ac:dyDescent="0.2">
      <c r="B52" s="104" t="s">
        <v>476</v>
      </c>
      <c r="C52" s="221" t="s">
        <v>269</v>
      </c>
      <c r="D52" s="222"/>
      <c r="E52" s="222"/>
      <c r="F52" s="222"/>
      <c r="G52" s="221"/>
      <c r="H52" s="222"/>
      <c r="I52" s="105">
        <v>1600</v>
      </c>
      <c r="J52" s="106"/>
      <c r="K52" s="223">
        <v>960.62</v>
      </c>
      <c r="L52" s="222"/>
      <c r="M52" s="222"/>
      <c r="N52" s="226">
        <f t="shared" si="0"/>
        <v>0.60038749999999996</v>
      </c>
      <c r="O52" s="227"/>
    </row>
    <row r="53" spans="2:15" ht="15.75" customHeight="1" x14ac:dyDescent="0.2">
      <c r="B53" s="104" t="s">
        <v>477</v>
      </c>
      <c r="C53" s="221" t="s">
        <v>331</v>
      </c>
      <c r="D53" s="222"/>
      <c r="E53" s="222"/>
      <c r="F53" s="222"/>
      <c r="G53" s="221"/>
      <c r="H53" s="222"/>
      <c r="I53" s="105">
        <v>160</v>
      </c>
      <c r="J53" s="106"/>
      <c r="K53" s="223">
        <v>0</v>
      </c>
      <c r="L53" s="222"/>
      <c r="M53" s="222"/>
      <c r="N53" s="226">
        <f t="shared" si="0"/>
        <v>0</v>
      </c>
      <c r="O53" s="227"/>
    </row>
    <row r="54" spans="2:15" ht="24" customHeight="1" x14ac:dyDescent="0.2">
      <c r="B54" s="104" t="s">
        <v>478</v>
      </c>
      <c r="C54" s="221" t="s">
        <v>271</v>
      </c>
      <c r="D54" s="222"/>
      <c r="E54" s="222"/>
      <c r="F54" s="222"/>
      <c r="G54" s="221"/>
      <c r="H54" s="222"/>
      <c r="I54" s="105">
        <v>2500</v>
      </c>
      <c r="J54" s="106"/>
      <c r="K54" s="223">
        <v>1547.9</v>
      </c>
      <c r="L54" s="222"/>
      <c r="M54" s="222"/>
      <c r="N54" s="226">
        <f t="shared" si="0"/>
        <v>0.61916000000000004</v>
      </c>
      <c r="O54" s="227"/>
    </row>
    <row r="55" spans="2:15" ht="23.25" customHeight="1" x14ac:dyDescent="0.2">
      <c r="B55" s="104" t="s">
        <v>479</v>
      </c>
      <c r="C55" s="221" t="s">
        <v>273</v>
      </c>
      <c r="D55" s="222"/>
      <c r="E55" s="222"/>
      <c r="F55" s="222"/>
      <c r="G55" s="221"/>
      <c r="H55" s="222"/>
      <c r="I55" s="105">
        <v>800</v>
      </c>
      <c r="J55" s="106"/>
      <c r="K55" s="223">
        <v>439.76</v>
      </c>
      <c r="L55" s="222"/>
      <c r="M55" s="222"/>
      <c r="N55" s="226">
        <f t="shared" si="0"/>
        <v>0.54969999999999997</v>
      </c>
      <c r="O55" s="227"/>
    </row>
    <row r="56" spans="2:15" x14ac:dyDescent="0.2">
      <c r="B56" s="104" t="s">
        <v>480</v>
      </c>
      <c r="C56" s="221" t="s">
        <v>333</v>
      </c>
      <c r="D56" s="222"/>
      <c r="E56" s="222"/>
      <c r="F56" s="222"/>
      <c r="G56" s="221"/>
      <c r="H56" s="222"/>
      <c r="I56" s="105">
        <v>200</v>
      </c>
      <c r="J56" s="106"/>
      <c r="K56" s="223">
        <v>151</v>
      </c>
      <c r="L56" s="222"/>
      <c r="M56" s="222"/>
      <c r="N56" s="226">
        <f t="shared" si="0"/>
        <v>0.755</v>
      </c>
      <c r="O56" s="227"/>
    </row>
    <row r="57" spans="2:15" x14ac:dyDescent="0.2">
      <c r="B57" s="104" t="s">
        <v>481</v>
      </c>
      <c r="C57" s="221" t="s">
        <v>275</v>
      </c>
      <c r="D57" s="222"/>
      <c r="E57" s="222"/>
      <c r="F57" s="222"/>
      <c r="G57" s="221"/>
      <c r="H57" s="222"/>
      <c r="I57" s="105">
        <v>550</v>
      </c>
      <c r="J57" s="106"/>
      <c r="K57" s="223">
        <v>125</v>
      </c>
      <c r="L57" s="222"/>
      <c r="M57" s="222"/>
      <c r="N57" s="226">
        <f t="shared" si="0"/>
        <v>0.22727272727272727</v>
      </c>
      <c r="O57" s="227"/>
    </row>
    <row r="58" spans="2:15" ht="18" customHeight="1" x14ac:dyDescent="0.2">
      <c r="B58" s="104" t="s">
        <v>482</v>
      </c>
      <c r="C58" s="221" t="s">
        <v>335</v>
      </c>
      <c r="D58" s="222"/>
      <c r="E58" s="222"/>
      <c r="F58" s="222"/>
      <c r="G58" s="221"/>
      <c r="H58" s="222"/>
      <c r="I58" s="105">
        <v>100</v>
      </c>
      <c r="J58" s="106"/>
      <c r="K58" s="223">
        <v>36.5</v>
      </c>
      <c r="L58" s="222"/>
      <c r="M58" s="222"/>
      <c r="N58" s="226">
        <f t="shared" si="0"/>
        <v>0.36499999999999999</v>
      </c>
      <c r="O58" s="227"/>
    </row>
    <row r="59" spans="2:15" ht="23.25" customHeight="1" x14ac:dyDescent="0.2">
      <c r="B59" s="104" t="s">
        <v>483</v>
      </c>
      <c r="C59" s="221" t="s">
        <v>277</v>
      </c>
      <c r="D59" s="222"/>
      <c r="E59" s="222"/>
      <c r="F59" s="222"/>
      <c r="G59" s="221"/>
      <c r="H59" s="222"/>
      <c r="I59" s="105">
        <v>2000</v>
      </c>
      <c r="J59" s="106"/>
      <c r="K59" s="223">
        <v>1072.1600000000001</v>
      </c>
      <c r="L59" s="222"/>
      <c r="M59" s="222"/>
      <c r="N59" s="226">
        <f t="shared" si="0"/>
        <v>0.53608</v>
      </c>
      <c r="O59" s="227"/>
    </row>
    <row r="60" spans="2:15" x14ac:dyDescent="0.2">
      <c r="B60" s="104" t="s">
        <v>484</v>
      </c>
      <c r="C60" s="221" t="s">
        <v>279</v>
      </c>
      <c r="D60" s="222"/>
      <c r="E60" s="222"/>
      <c r="F60" s="222"/>
      <c r="G60" s="221"/>
      <c r="H60" s="222"/>
      <c r="I60" s="105">
        <v>1800</v>
      </c>
      <c r="J60" s="106"/>
      <c r="K60" s="223">
        <v>1351.07</v>
      </c>
      <c r="L60" s="222"/>
      <c r="M60" s="222"/>
      <c r="N60" s="226">
        <f t="shared" si="0"/>
        <v>0.75059444444444445</v>
      </c>
      <c r="O60" s="227"/>
    </row>
    <row r="61" spans="2:15" ht="24" customHeight="1" x14ac:dyDescent="0.2">
      <c r="B61" s="104" t="s">
        <v>485</v>
      </c>
      <c r="C61" s="221" t="s">
        <v>281</v>
      </c>
      <c r="D61" s="222"/>
      <c r="E61" s="222"/>
      <c r="F61" s="222"/>
      <c r="G61" s="221"/>
      <c r="H61" s="222"/>
      <c r="I61" s="105">
        <v>500</v>
      </c>
      <c r="J61" s="106"/>
      <c r="K61" s="223">
        <v>0</v>
      </c>
      <c r="L61" s="222"/>
      <c r="M61" s="222"/>
      <c r="N61" s="226">
        <f t="shared" ref="N61:N125" si="1">K61/I61</f>
        <v>0</v>
      </c>
      <c r="O61" s="227"/>
    </row>
    <row r="62" spans="2:15" ht="27.75" customHeight="1" x14ac:dyDescent="0.2">
      <c r="B62" s="104" t="s">
        <v>486</v>
      </c>
      <c r="C62" s="221" t="s">
        <v>283</v>
      </c>
      <c r="D62" s="222"/>
      <c r="E62" s="222"/>
      <c r="F62" s="222"/>
      <c r="G62" s="221"/>
      <c r="H62" s="222"/>
      <c r="I62" s="105">
        <v>1500</v>
      </c>
      <c r="J62" s="106"/>
      <c r="K62" s="223">
        <v>932.35</v>
      </c>
      <c r="L62" s="222"/>
      <c r="M62" s="222"/>
      <c r="N62" s="226">
        <f t="shared" si="1"/>
        <v>0.62156666666666671</v>
      </c>
      <c r="O62" s="227"/>
    </row>
    <row r="63" spans="2:15" x14ac:dyDescent="0.2">
      <c r="B63" s="104" t="s">
        <v>473</v>
      </c>
      <c r="C63" s="221" t="s">
        <v>285</v>
      </c>
      <c r="D63" s="222"/>
      <c r="E63" s="222"/>
      <c r="F63" s="222"/>
      <c r="G63" s="221"/>
      <c r="H63" s="222"/>
      <c r="I63" s="105">
        <v>3500</v>
      </c>
      <c r="J63" s="106"/>
      <c r="K63" s="223">
        <v>2941.15</v>
      </c>
      <c r="L63" s="222"/>
      <c r="M63" s="222"/>
      <c r="N63" s="226">
        <f t="shared" si="1"/>
        <v>0.84032857142857142</v>
      </c>
      <c r="O63" s="227"/>
    </row>
    <row r="64" spans="2:15" x14ac:dyDescent="0.2">
      <c r="B64" s="104" t="s">
        <v>488</v>
      </c>
      <c r="C64" s="221" t="s">
        <v>289</v>
      </c>
      <c r="D64" s="222"/>
      <c r="E64" s="222"/>
      <c r="F64" s="222"/>
      <c r="G64" s="221"/>
      <c r="H64" s="222"/>
      <c r="I64" s="105">
        <v>200</v>
      </c>
      <c r="J64" s="106"/>
      <c r="K64" s="223">
        <v>0</v>
      </c>
      <c r="L64" s="222"/>
      <c r="M64" s="222"/>
      <c r="N64" s="226">
        <f t="shared" si="1"/>
        <v>0</v>
      </c>
      <c r="O64" s="227"/>
    </row>
    <row r="65" spans="2:15" x14ac:dyDescent="0.2">
      <c r="B65" s="104" t="s">
        <v>489</v>
      </c>
      <c r="C65" s="221" t="s">
        <v>337</v>
      </c>
      <c r="D65" s="222"/>
      <c r="E65" s="222"/>
      <c r="F65" s="222"/>
      <c r="G65" s="221"/>
      <c r="H65" s="222"/>
      <c r="I65" s="105">
        <v>800</v>
      </c>
      <c r="J65" s="106"/>
      <c r="K65" s="223">
        <v>0</v>
      </c>
      <c r="L65" s="222"/>
      <c r="M65" s="222"/>
      <c r="N65" s="226">
        <f t="shared" si="1"/>
        <v>0</v>
      </c>
      <c r="O65" s="227"/>
    </row>
    <row r="66" spans="2:15" x14ac:dyDescent="0.2">
      <c r="B66" s="104" t="s">
        <v>490</v>
      </c>
      <c r="C66" s="221" t="s">
        <v>99</v>
      </c>
      <c r="D66" s="222"/>
      <c r="E66" s="222"/>
      <c r="F66" s="222"/>
      <c r="G66" s="221"/>
      <c r="H66" s="222"/>
      <c r="I66" s="105">
        <v>700</v>
      </c>
      <c r="J66" s="106"/>
      <c r="K66" s="223">
        <v>0</v>
      </c>
      <c r="L66" s="222"/>
      <c r="M66" s="222"/>
      <c r="N66" s="226">
        <f t="shared" si="1"/>
        <v>0</v>
      </c>
      <c r="O66" s="227"/>
    </row>
    <row r="67" spans="2:15" x14ac:dyDescent="0.2">
      <c r="B67" s="104" t="s">
        <v>491</v>
      </c>
      <c r="C67" s="221" t="s">
        <v>295</v>
      </c>
      <c r="D67" s="222"/>
      <c r="E67" s="222"/>
      <c r="F67" s="222"/>
      <c r="G67" s="221"/>
      <c r="H67" s="222"/>
      <c r="I67" s="105">
        <v>1800</v>
      </c>
      <c r="J67" s="106"/>
      <c r="K67" s="223">
        <v>774.21</v>
      </c>
      <c r="L67" s="222"/>
      <c r="M67" s="222"/>
      <c r="N67" s="226">
        <f t="shared" si="1"/>
        <v>0.4301166666666667</v>
      </c>
      <c r="O67" s="227"/>
    </row>
    <row r="68" spans="2:15" x14ac:dyDescent="0.2">
      <c r="B68" s="104" t="s">
        <v>492</v>
      </c>
      <c r="C68" s="221" t="s">
        <v>297</v>
      </c>
      <c r="D68" s="222"/>
      <c r="E68" s="222"/>
      <c r="F68" s="222"/>
      <c r="G68" s="221"/>
      <c r="H68" s="222"/>
      <c r="I68" s="105">
        <v>600</v>
      </c>
      <c r="J68" s="106"/>
      <c r="K68" s="223">
        <v>242.97</v>
      </c>
      <c r="L68" s="222"/>
      <c r="M68" s="222"/>
      <c r="N68" s="226">
        <f t="shared" si="1"/>
        <v>0.40494999999999998</v>
      </c>
      <c r="O68" s="227"/>
    </row>
    <row r="69" spans="2:15" x14ac:dyDescent="0.2">
      <c r="B69" s="104" t="s">
        <v>493</v>
      </c>
      <c r="C69" s="221" t="s">
        <v>299</v>
      </c>
      <c r="D69" s="222"/>
      <c r="E69" s="222"/>
      <c r="F69" s="222"/>
      <c r="G69" s="221"/>
      <c r="H69" s="222"/>
      <c r="I69" s="105">
        <v>3758</v>
      </c>
      <c r="J69" s="106"/>
      <c r="K69" s="223">
        <v>0</v>
      </c>
      <c r="L69" s="222"/>
      <c r="M69" s="222"/>
      <c r="N69" s="226">
        <f t="shared" si="1"/>
        <v>0</v>
      </c>
      <c r="O69" s="227"/>
    </row>
    <row r="70" spans="2:15" x14ac:dyDescent="0.2">
      <c r="B70" s="104" t="s">
        <v>494</v>
      </c>
      <c r="C70" s="221" t="s">
        <v>301</v>
      </c>
      <c r="D70" s="222"/>
      <c r="E70" s="222"/>
      <c r="F70" s="222"/>
      <c r="G70" s="221"/>
      <c r="H70" s="222"/>
      <c r="I70" s="105">
        <v>50</v>
      </c>
      <c r="J70" s="106"/>
      <c r="K70" s="223">
        <v>0</v>
      </c>
      <c r="L70" s="222"/>
      <c r="M70" s="222"/>
      <c r="N70" s="226">
        <f t="shared" si="1"/>
        <v>0</v>
      </c>
      <c r="O70" s="227"/>
    </row>
    <row r="71" spans="2:15" x14ac:dyDescent="0.2">
      <c r="B71" s="104" t="s">
        <v>495</v>
      </c>
      <c r="C71" s="221" t="s">
        <v>340</v>
      </c>
      <c r="D71" s="222"/>
      <c r="E71" s="222"/>
      <c r="F71" s="222"/>
      <c r="G71" s="221"/>
      <c r="H71" s="222"/>
      <c r="I71" s="105">
        <v>30</v>
      </c>
      <c r="J71" s="106"/>
      <c r="K71" s="223">
        <v>0</v>
      </c>
      <c r="L71" s="222"/>
      <c r="M71" s="222"/>
      <c r="N71" s="226">
        <f t="shared" si="1"/>
        <v>0</v>
      </c>
      <c r="O71" s="227"/>
    </row>
    <row r="72" spans="2:15" x14ac:dyDescent="0.2">
      <c r="B72" s="104" t="s">
        <v>496</v>
      </c>
      <c r="C72" s="221" t="s">
        <v>303</v>
      </c>
      <c r="D72" s="222"/>
      <c r="E72" s="222"/>
      <c r="F72" s="222"/>
      <c r="G72" s="221"/>
      <c r="H72" s="222"/>
      <c r="I72" s="105">
        <v>2300</v>
      </c>
      <c r="J72" s="106"/>
      <c r="K72" s="223">
        <v>1240.1400000000001</v>
      </c>
      <c r="L72" s="222"/>
      <c r="M72" s="222"/>
      <c r="N72" s="226">
        <f t="shared" si="1"/>
        <v>0.53919130434782614</v>
      </c>
      <c r="O72" s="227"/>
    </row>
    <row r="73" spans="2:15" x14ac:dyDescent="0.2">
      <c r="B73" s="104" t="s">
        <v>497</v>
      </c>
      <c r="C73" s="221" t="s">
        <v>305</v>
      </c>
      <c r="D73" s="222"/>
      <c r="E73" s="222"/>
      <c r="F73" s="222"/>
      <c r="G73" s="221"/>
      <c r="H73" s="222"/>
      <c r="I73" s="105">
        <v>3500</v>
      </c>
      <c r="J73" s="106"/>
      <c r="K73" s="223">
        <v>2394.4499999999998</v>
      </c>
      <c r="L73" s="222"/>
      <c r="M73" s="222"/>
      <c r="N73" s="226">
        <f t="shared" si="1"/>
        <v>0.68412857142857142</v>
      </c>
      <c r="O73" s="227"/>
    </row>
    <row r="74" spans="2:15" x14ac:dyDescent="0.2">
      <c r="B74" s="104" t="s">
        <v>498</v>
      </c>
      <c r="C74" s="221" t="s">
        <v>307</v>
      </c>
      <c r="D74" s="222"/>
      <c r="E74" s="222"/>
      <c r="F74" s="222"/>
      <c r="G74" s="221"/>
      <c r="H74" s="222"/>
      <c r="I74" s="105">
        <v>175</v>
      </c>
      <c r="J74" s="106"/>
      <c r="K74" s="223">
        <v>87.5</v>
      </c>
      <c r="L74" s="222"/>
      <c r="M74" s="222"/>
      <c r="N74" s="226">
        <f t="shared" si="1"/>
        <v>0.5</v>
      </c>
      <c r="O74" s="227"/>
    </row>
    <row r="75" spans="2:15" x14ac:dyDescent="0.2">
      <c r="B75" s="104" t="s">
        <v>499</v>
      </c>
      <c r="C75" s="221" t="s">
        <v>309</v>
      </c>
      <c r="D75" s="222"/>
      <c r="E75" s="222"/>
      <c r="F75" s="222"/>
      <c r="G75" s="221"/>
      <c r="H75" s="222"/>
      <c r="I75" s="105">
        <v>600</v>
      </c>
      <c r="J75" s="106"/>
      <c r="K75" s="223">
        <v>499.94</v>
      </c>
      <c r="L75" s="222"/>
      <c r="M75" s="222"/>
      <c r="N75" s="226">
        <f t="shared" si="1"/>
        <v>0.83323333333333338</v>
      </c>
      <c r="O75" s="227"/>
    </row>
    <row r="76" spans="2:15" x14ac:dyDescent="0.2">
      <c r="B76" s="104" t="s">
        <v>500</v>
      </c>
      <c r="C76" s="221" t="s">
        <v>311</v>
      </c>
      <c r="D76" s="222"/>
      <c r="E76" s="222"/>
      <c r="F76" s="222"/>
      <c r="G76" s="221"/>
      <c r="H76" s="222"/>
      <c r="I76" s="105">
        <v>3951.2</v>
      </c>
      <c r="J76" s="106"/>
      <c r="K76" s="223">
        <v>2240.9499999999998</v>
      </c>
      <c r="L76" s="222"/>
      <c r="M76" s="222"/>
      <c r="N76" s="226">
        <f t="shared" si="1"/>
        <v>0.56715681312006472</v>
      </c>
      <c r="O76" s="227"/>
    </row>
    <row r="77" spans="2:15" ht="23.25" customHeight="1" x14ac:dyDescent="0.2">
      <c r="B77" s="104" t="s">
        <v>501</v>
      </c>
      <c r="C77" s="221" t="s">
        <v>313</v>
      </c>
      <c r="D77" s="222"/>
      <c r="E77" s="222"/>
      <c r="F77" s="222"/>
      <c r="G77" s="221"/>
      <c r="H77" s="222"/>
      <c r="I77" s="105">
        <v>2500</v>
      </c>
      <c r="J77" s="106"/>
      <c r="K77" s="223">
        <v>2421.9</v>
      </c>
      <c r="L77" s="222"/>
      <c r="M77" s="222"/>
      <c r="N77" s="226">
        <f t="shared" si="1"/>
        <v>0.96876000000000007</v>
      </c>
      <c r="O77" s="227"/>
    </row>
    <row r="78" spans="2:15" x14ac:dyDescent="0.2">
      <c r="B78" s="104" t="s">
        <v>502</v>
      </c>
      <c r="C78" s="221" t="s">
        <v>363</v>
      </c>
      <c r="D78" s="222"/>
      <c r="E78" s="222"/>
      <c r="F78" s="222"/>
      <c r="G78" s="221"/>
      <c r="H78" s="222"/>
      <c r="I78" s="105">
        <v>550</v>
      </c>
      <c r="J78" s="106"/>
      <c r="K78" s="223">
        <v>524.66999999999996</v>
      </c>
      <c r="L78" s="222"/>
      <c r="M78" s="222"/>
      <c r="N78" s="226">
        <f t="shared" si="1"/>
        <v>0.95394545454545443</v>
      </c>
      <c r="O78" s="227"/>
    </row>
    <row r="79" spans="2:15" x14ac:dyDescent="0.2">
      <c r="B79" s="104" t="s">
        <v>462</v>
      </c>
      <c r="C79" s="221" t="s">
        <v>236</v>
      </c>
      <c r="D79" s="222"/>
      <c r="E79" s="222"/>
      <c r="F79" s="222"/>
      <c r="G79" s="221"/>
      <c r="H79" s="222"/>
      <c r="I79" s="105">
        <v>1500</v>
      </c>
      <c r="J79" s="106"/>
      <c r="K79" s="223">
        <v>952.82</v>
      </c>
      <c r="L79" s="222"/>
      <c r="M79" s="222"/>
      <c r="N79" s="226">
        <f t="shared" si="1"/>
        <v>0.63521333333333341</v>
      </c>
      <c r="O79" s="227"/>
    </row>
    <row r="80" spans="2:15" x14ac:dyDescent="0.2">
      <c r="B80" s="104" t="s">
        <v>463</v>
      </c>
      <c r="C80" s="221" t="s">
        <v>246</v>
      </c>
      <c r="D80" s="222"/>
      <c r="E80" s="222"/>
      <c r="F80" s="222"/>
      <c r="G80" s="221"/>
      <c r="H80" s="222"/>
      <c r="I80" s="105">
        <v>33</v>
      </c>
      <c r="J80" s="106"/>
      <c r="K80" s="223">
        <v>0</v>
      </c>
      <c r="L80" s="222"/>
      <c r="M80" s="222"/>
      <c r="N80" s="226">
        <f t="shared" si="1"/>
        <v>0</v>
      </c>
      <c r="O80" s="227"/>
    </row>
    <row r="81" spans="2:15" x14ac:dyDescent="0.2">
      <c r="B81" s="104" t="s">
        <v>503</v>
      </c>
      <c r="C81" s="221" t="s">
        <v>315</v>
      </c>
      <c r="D81" s="222"/>
      <c r="E81" s="222"/>
      <c r="F81" s="222"/>
      <c r="G81" s="221"/>
      <c r="H81" s="222"/>
      <c r="I81" s="105">
        <v>1200</v>
      </c>
      <c r="J81" s="106"/>
      <c r="K81" s="223">
        <v>575</v>
      </c>
      <c r="L81" s="222"/>
      <c r="M81" s="222"/>
      <c r="N81" s="226">
        <f t="shared" si="1"/>
        <v>0.47916666666666669</v>
      </c>
      <c r="O81" s="227"/>
    </row>
    <row r="82" spans="2:15" x14ac:dyDescent="0.2">
      <c r="B82" s="104" t="s">
        <v>504</v>
      </c>
      <c r="C82" s="221" t="s">
        <v>317</v>
      </c>
      <c r="D82" s="222"/>
      <c r="E82" s="222"/>
      <c r="F82" s="222"/>
      <c r="G82" s="221"/>
      <c r="H82" s="222"/>
      <c r="I82" s="105">
        <v>2100</v>
      </c>
      <c r="J82" s="106"/>
      <c r="K82" s="223">
        <v>843.64</v>
      </c>
      <c r="L82" s="222"/>
      <c r="M82" s="222"/>
      <c r="N82" s="226">
        <f t="shared" si="1"/>
        <v>0.40173333333333333</v>
      </c>
      <c r="O82" s="227"/>
    </row>
    <row r="83" spans="2:15" ht="23.25" customHeight="1" x14ac:dyDescent="0.2">
      <c r="B83" s="104" t="s">
        <v>505</v>
      </c>
      <c r="C83" s="221" t="s">
        <v>319</v>
      </c>
      <c r="D83" s="222"/>
      <c r="E83" s="222"/>
      <c r="F83" s="222"/>
      <c r="G83" s="221"/>
      <c r="H83" s="222"/>
      <c r="I83" s="105">
        <v>200</v>
      </c>
      <c r="J83" s="106"/>
      <c r="K83" s="223">
        <v>0</v>
      </c>
      <c r="L83" s="222"/>
      <c r="M83" s="222"/>
      <c r="N83" s="226">
        <f t="shared" si="1"/>
        <v>0</v>
      </c>
      <c r="O83" s="227"/>
    </row>
    <row r="84" spans="2:15" x14ac:dyDescent="0.2">
      <c r="B84" s="104" t="s">
        <v>506</v>
      </c>
      <c r="C84" s="221" t="s">
        <v>342</v>
      </c>
      <c r="D84" s="222"/>
      <c r="E84" s="222"/>
      <c r="F84" s="222"/>
      <c r="G84" s="221"/>
      <c r="H84" s="222"/>
      <c r="I84" s="105">
        <v>65</v>
      </c>
      <c r="J84" s="106"/>
      <c r="K84" s="223">
        <v>0</v>
      </c>
      <c r="L84" s="222"/>
      <c r="M84" s="222"/>
      <c r="N84" s="226">
        <f t="shared" si="1"/>
        <v>0</v>
      </c>
      <c r="O84" s="227"/>
    </row>
    <row r="85" spans="2:15" x14ac:dyDescent="0.2">
      <c r="B85" s="104" t="s">
        <v>507</v>
      </c>
      <c r="C85" s="221" t="s">
        <v>344</v>
      </c>
      <c r="D85" s="222"/>
      <c r="E85" s="222"/>
      <c r="F85" s="222"/>
      <c r="G85" s="221"/>
      <c r="H85" s="222"/>
      <c r="I85" s="105">
        <v>300</v>
      </c>
      <c r="J85" s="106"/>
      <c r="K85" s="223">
        <v>22.4</v>
      </c>
      <c r="L85" s="222"/>
      <c r="M85" s="222"/>
      <c r="N85" s="226">
        <f t="shared" si="1"/>
        <v>7.4666666666666659E-2</v>
      </c>
      <c r="O85" s="227"/>
    </row>
    <row r="86" spans="2:15" x14ac:dyDescent="0.2">
      <c r="B86" s="104" t="s">
        <v>508</v>
      </c>
      <c r="C86" s="221" t="s">
        <v>346</v>
      </c>
      <c r="D86" s="222"/>
      <c r="E86" s="222"/>
      <c r="F86" s="222"/>
      <c r="G86" s="221"/>
      <c r="H86" s="222"/>
      <c r="I86" s="105">
        <v>66</v>
      </c>
      <c r="J86" s="106"/>
      <c r="K86" s="223">
        <v>0</v>
      </c>
      <c r="L86" s="222"/>
      <c r="M86" s="222"/>
      <c r="N86" s="226">
        <f t="shared" si="1"/>
        <v>0</v>
      </c>
      <c r="O86" s="227"/>
    </row>
    <row r="87" spans="2:15" x14ac:dyDescent="0.2">
      <c r="B87" s="104" t="s">
        <v>509</v>
      </c>
      <c r="C87" s="221" t="s">
        <v>321</v>
      </c>
      <c r="D87" s="222"/>
      <c r="E87" s="222"/>
      <c r="F87" s="222"/>
      <c r="G87" s="221"/>
      <c r="H87" s="222"/>
      <c r="I87" s="105">
        <v>663</v>
      </c>
      <c r="J87" s="106"/>
      <c r="K87" s="223">
        <v>331.5</v>
      </c>
      <c r="L87" s="222"/>
      <c r="M87" s="222"/>
      <c r="N87" s="226">
        <f t="shared" si="1"/>
        <v>0.5</v>
      </c>
      <c r="O87" s="227"/>
    </row>
    <row r="88" spans="2:15" x14ac:dyDescent="0.2">
      <c r="B88" s="104" t="s">
        <v>510</v>
      </c>
      <c r="C88" s="221" t="s">
        <v>323</v>
      </c>
      <c r="D88" s="222"/>
      <c r="E88" s="222"/>
      <c r="F88" s="222"/>
      <c r="G88" s="221"/>
      <c r="H88" s="222"/>
      <c r="I88" s="105">
        <v>349.07</v>
      </c>
      <c r="J88" s="106"/>
      <c r="K88" s="223">
        <v>0</v>
      </c>
      <c r="L88" s="222"/>
      <c r="M88" s="222"/>
      <c r="N88" s="226">
        <f t="shared" si="1"/>
        <v>0</v>
      </c>
      <c r="O88" s="227"/>
    </row>
    <row r="89" spans="2:15" x14ac:dyDescent="0.2">
      <c r="B89" s="104" t="s">
        <v>511</v>
      </c>
      <c r="C89" s="221" t="s">
        <v>348</v>
      </c>
      <c r="D89" s="222"/>
      <c r="E89" s="222"/>
      <c r="F89" s="222"/>
      <c r="G89" s="221"/>
      <c r="H89" s="222"/>
      <c r="I89" s="105">
        <v>66</v>
      </c>
      <c r="J89" s="106"/>
      <c r="K89" s="223">
        <v>0</v>
      </c>
      <c r="L89" s="222"/>
      <c r="M89" s="222"/>
      <c r="N89" s="226">
        <f t="shared" si="1"/>
        <v>0</v>
      </c>
      <c r="O89" s="227"/>
    </row>
    <row r="90" spans="2:15" x14ac:dyDescent="0.2">
      <c r="B90" s="104" t="s">
        <v>512</v>
      </c>
      <c r="C90" s="221" t="s">
        <v>350</v>
      </c>
      <c r="D90" s="222"/>
      <c r="E90" s="222"/>
      <c r="F90" s="222"/>
      <c r="G90" s="221"/>
      <c r="H90" s="222"/>
      <c r="I90" s="105">
        <v>2660.73</v>
      </c>
      <c r="J90" s="106"/>
      <c r="K90" s="223">
        <v>2660.73</v>
      </c>
      <c r="L90" s="222"/>
      <c r="M90" s="222"/>
      <c r="N90" s="226">
        <f t="shared" si="1"/>
        <v>1</v>
      </c>
      <c r="O90" s="227"/>
    </row>
    <row r="91" spans="2:15" x14ac:dyDescent="0.2">
      <c r="B91" s="104" t="s">
        <v>513</v>
      </c>
      <c r="C91" s="221" t="s">
        <v>150</v>
      </c>
      <c r="D91" s="222"/>
      <c r="E91" s="222"/>
      <c r="F91" s="222"/>
      <c r="G91" s="221"/>
      <c r="H91" s="222"/>
      <c r="I91" s="105">
        <v>600</v>
      </c>
      <c r="J91" s="106"/>
      <c r="K91" s="223">
        <v>107.98</v>
      </c>
      <c r="L91" s="222"/>
      <c r="M91" s="222"/>
      <c r="N91" s="226">
        <f t="shared" si="1"/>
        <v>0.17996666666666666</v>
      </c>
      <c r="O91" s="227"/>
    </row>
    <row r="92" spans="2:15" x14ac:dyDescent="0.2">
      <c r="B92" s="104" t="s">
        <v>514</v>
      </c>
      <c r="C92" s="221" t="s">
        <v>326</v>
      </c>
      <c r="D92" s="222"/>
      <c r="E92" s="222"/>
      <c r="F92" s="222"/>
      <c r="G92" s="221"/>
      <c r="H92" s="222"/>
      <c r="I92" s="105">
        <v>132</v>
      </c>
      <c r="J92" s="106"/>
      <c r="K92" s="223">
        <v>70</v>
      </c>
      <c r="L92" s="222"/>
      <c r="M92" s="222"/>
      <c r="N92" s="226">
        <f t="shared" si="1"/>
        <v>0.53030303030303028</v>
      </c>
      <c r="O92" s="227"/>
    </row>
    <row r="93" spans="2:15" x14ac:dyDescent="0.2">
      <c r="B93" s="104" t="s">
        <v>464</v>
      </c>
      <c r="C93" s="221" t="s">
        <v>248</v>
      </c>
      <c r="D93" s="222"/>
      <c r="E93" s="222"/>
      <c r="F93" s="222"/>
      <c r="G93" s="221"/>
      <c r="H93" s="222"/>
      <c r="I93" s="105">
        <v>66</v>
      </c>
      <c r="J93" s="106"/>
      <c r="K93" s="223">
        <v>0</v>
      </c>
      <c r="L93" s="222"/>
      <c r="M93" s="222"/>
      <c r="N93" s="226">
        <f t="shared" si="1"/>
        <v>0</v>
      </c>
      <c r="O93" s="227"/>
    </row>
    <row r="94" spans="2:15" x14ac:dyDescent="0.2">
      <c r="B94" s="104" t="s">
        <v>515</v>
      </c>
      <c r="C94" s="221" t="s">
        <v>352</v>
      </c>
      <c r="D94" s="222"/>
      <c r="E94" s="222"/>
      <c r="F94" s="222"/>
      <c r="G94" s="221"/>
      <c r="H94" s="222"/>
      <c r="I94" s="105">
        <v>33</v>
      </c>
      <c r="J94" s="106"/>
      <c r="K94" s="223">
        <v>0</v>
      </c>
      <c r="L94" s="222"/>
      <c r="M94" s="222"/>
      <c r="N94" s="226">
        <f t="shared" si="1"/>
        <v>0</v>
      </c>
      <c r="O94" s="227"/>
    </row>
    <row r="95" spans="2:15" x14ac:dyDescent="0.2">
      <c r="B95" s="104" t="s">
        <v>516</v>
      </c>
      <c r="C95" s="221" t="s">
        <v>354</v>
      </c>
      <c r="D95" s="222"/>
      <c r="E95" s="222"/>
      <c r="F95" s="222"/>
      <c r="G95" s="221"/>
      <c r="H95" s="222"/>
      <c r="I95" s="105">
        <v>600</v>
      </c>
      <c r="J95" s="106"/>
      <c r="K95" s="223">
        <v>127.44</v>
      </c>
      <c r="L95" s="222"/>
      <c r="M95" s="222"/>
      <c r="N95" s="226">
        <f t="shared" si="1"/>
        <v>0.21240000000000001</v>
      </c>
      <c r="O95" s="227"/>
    </row>
    <row r="96" spans="2:15" ht="21.75" customHeight="1" x14ac:dyDescent="0.2">
      <c r="B96" s="104" t="s">
        <v>517</v>
      </c>
      <c r="C96" s="221" t="s">
        <v>356</v>
      </c>
      <c r="D96" s="222"/>
      <c r="E96" s="222"/>
      <c r="F96" s="222"/>
      <c r="G96" s="221"/>
      <c r="H96" s="222"/>
      <c r="I96" s="105">
        <v>300</v>
      </c>
      <c r="J96" s="106"/>
      <c r="K96" s="223">
        <v>50</v>
      </c>
      <c r="L96" s="222"/>
      <c r="M96" s="222"/>
      <c r="N96" s="226">
        <f t="shared" si="1"/>
        <v>0.16666666666666666</v>
      </c>
      <c r="O96" s="227"/>
    </row>
    <row r="97" spans="2:15" x14ac:dyDescent="0.2">
      <c r="B97" s="104" t="s">
        <v>518</v>
      </c>
      <c r="C97" s="221" t="s">
        <v>148</v>
      </c>
      <c r="D97" s="222"/>
      <c r="E97" s="222"/>
      <c r="F97" s="222"/>
      <c r="G97" s="221"/>
      <c r="H97" s="222"/>
      <c r="I97" s="105">
        <v>600</v>
      </c>
      <c r="J97" s="106"/>
      <c r="K97" s="223">
        <v>399.12</v>
      </c>
      <c r="L97" s="222"/>
      <c r="M97" s="222"/>
      <c r="N97" s="226">
        <f t="shared" si="1"/>
        <v>0.66520000000000001</v>
      </c>
      <c r="O97" s="227"/>
    </row>
    <row r="98" spans="2:15" x14ac:dyDescent="0.2">
      <c r="B98" s="104" t="s">
        <v>519</v>
      </c>
      <c r="C98" s="221" t="s">
        <v>329</v>
      </c>
      <c r="D98" s="222"/>
      <c r="E98" s="222"/>
      <c r="F98" s="222"/>
      <c r="G98" s="221"/>
      <c r="H98" s="222"/>
      <c r="I98" s="105">
        <v>0</v>
      </c>
      <c r="J98" s="106"/>
      <c r="K98" s="223">
        <v>0</v>
      </c>
      <c r="L98" s="222"/>
      <c r="M98" s="222"/>
      <c r="N98" s="226">
        <v>0</v>
      </c>
      <c r="O98" s="227"/>
    </row>
    <row r="99" spans="2:15" ht="22.5" x14ac:dyDescent="0.2">
      <c r="B99" s="135">
        <v>92221</v>
      </c>
      <c r="C99" s="126" t="s">
        <v>264</v>
      </c>
      <c r="D99" s="127"/>
      <c r="E99" s="127"/>
      <c r="F99" s="127"/>
      <c r="G99" s="126"/>
      <c r="H99" s="127"/>
      <c r="I99" s="128">
        <v>1066.8399999999999</v>
      </c>
      <c r="J99" s="127"/>
      <c r="K99" s="223">
        <v>0</v>
      </c>
      <c r="L99" s="223"/>
      <c r="M99" s="223"/>
      <c r="N99" s="161">
        <v>0</v>
      </c>
      <c r="O99" s="162"/>
    </row>
    <row r="100" spans="2:15" x14ac:dyDescent="0.2">
      <c r="B100" s="114" t="s">
        <v>191</v>
      </c>
      <c r="C100" s="216" t="s">
        <v>192</v>
      </c>
      <c r="D100" s="217"/>
      <c r="E100" s="217"/>
      <c r="F100" s="217"/>
      <c r="G100" s="216"/>
      <c r="H100" s="217"/>
      <c r="I100" s="115">
        <f>SUM(I101:I116)</f>
        <v>4110</v>
      </c>
      <c r="J100" s="116"/>
      <c r="K100" s="218">
        <f>SUM(K101:M116)</f>
        <v>741.07</v>
      </c>
      <c r="L100" s="217"/>
      <c r="M100" s="217"/>
      <c r="N100" s="219">
        <f t="shared" si="1"/>
        <v>0.18030900243309003</v>
      </c>
      <c r="O100" s="220"/>
    </row>
    <row r="101" spans="2:15" ht="18.75" customHeight="1" x14ac:dyDescent="0.2">
      <c r="B101" s="135">
        <v>32111</v>
      </c>
      <c r="C101" s="238" t="s">
        <v>556</v>
      </c>
      <c r="D101" s="238"/>
      <c r="E101" s="238"/>
      <c r="F101" s="238"/>
      <c r="G101" s="238"/>
      <c r="H101" s="238"/>
      <c r="I101" s="105">
        <v>100</v>
      </c>
      <c r="J101" s="106"/>
      <c r="K101" s="223">
        <v>0</v>
      </c>
      <c r="L101" s="223"/>
      <c r="M101" s="223"/>
      <c r="N101" s="226">
        <f t="shared" si="1"/>
        <v>0</v>
      </c>
      <c r="O101" s="226"/>
    </row>
    <row r="102" spans="2:15" ht="16.5" customHeight="1" x14ac:dyDescent="0.2">
      <c r="B102" s="135">
        <v>32113</v>
      </c>
      <c r="C102" s="238" t="s">
        <v>271</v>
      </c>
      <c r="D102" s="238"/>
      <c r="E102" s="238"/>
      <c r="F102" s="238"/>
      <c r="G102" s="238"/>
      <c r="H102" s="238"/>
      <c r="I102" s="128">
        <v>300</v>
      </c>
      <c r="J102" s="127"/>
      <c r="K102" s="223">
        <v>0</v>
      </c>
      <c r="L102" s="223"/>
      <c r="M102" s="223"/>
      <c r="N102" s="161">
        <v>0</v>
      </c>
      <c r="O102" s="161"/>
    </row>
    <row r="103" spans="2:15" ht="20.25" customHeight="1" x14ac:dyDescent="0.2">
      <c r="B103" s="135">
        <v>32141</v>
      </c>
      <c r="C103" s="238" t="s">
        <v>277</v>
      </c>
      <c r="D103" s="238"/>
      <c r="E103" s="238"/>
      <c r="F103" s="238"/>
      <c r="G103" s="238"/>
      <c r="H103" s="135"/>
      <c r="I103" s="128">
        <v>100</v>
      </c>
      <c r="J103" s="127"/>
      <c r="K103" s="223">
        <v>0</v>
      </c>
      <c r="L103" s="223"/>
      <c r="M103" s="223"/>
      <c r="N103" s="161">
        <v>0</v>
      </c>
      <c r="O103" s="161"/>
    </row>
    <row r="104" spans="2:15" ht="15" customHeight="1" x14ac:dyDescent="0.2">
      <c r="B104" s="135">
        <v>32116</v>
      </c>
      <c r="C104" s="238" t="s">
        <v>285</v>
      </c>
      <c r="D104" s="238"/>
      <c r="E104" s="238"/>
      <c r="F104" s="238"/>
      <c r="G104" s="238"/>
      <c r="H104" s="135"/>
      <c r="I104" s="128">
        <v>100</v>
      </c>
      <c r="J104" s="127"/>
      <c r="K104" s="223">
        <v>0</v>
      </c>
      <c r="L104" s="223"/>
      <c r="M104" s="223"/>
      <c r="N104" s="161">
        <v>0</v>
      </c>
      <c r="O104" s="161"/>
    </row>
    <row r="105" spans="2:15" ht="16.5" customHeight="1" x14ac:dyDescent="0.2">
      <c r="B105" s="135">
        <v>32219</v>
      </c>
      <c r="C105" s="238" t="s">
        <v>287</v>
      </c>
      <c r="D105" s="238"/>
      <c r="E105" s="238"/>
      <c r="F105" s="238"/>
      <c r="G105" s="238"/>
      <c r="H105" s="135"/>
      <c r="I105" s="128">
        <v>400</v>
      </c>
      <c r="J105" s="127"/>
      <c r="K105" s="223">
        <v>0</v>
      </c>
      <c r="L105" s="223"/>
      <c r="M105" s="223"/>
      <c r="N105" s="161">
        <v>0</v>
      </c>
      <c r="O105" s="161"/>
    </row>
    <row r="106" spans="2:15" x14ac:dyDescent="0.2">
      <c r="B106" s="104" t="s">
        <v>488</v>
      </c>
      <c r="C106" s="221" t="s">
        <v>289</v>
      </c>
      <c r="D106" s="222"/>
      <c r="E106" s="222"/>
      <c r="F106" s="222"/>
      <c r="G106" s="221"/>
      <c r="H106" s="222"/>
      <c r="I106" s="105">
        <v>300</v>
      </c>
      <c r="J106" s="106"/>
      <c r="K106" s="223">
        <v>84.63</v>
      </c>
      <c r="L106" s="222"/>
      <c r="M106" s="222"/>
      <c r="N106" s="226">
        <f t="shared" si="1"/>
        <v>0.28209999999999996</v>
      </c>
      <c r="O106" s="227"/>
    </row>
    <row r="107" spans="2:15" x14ac:dyDescent="0.2">
      <c r="B107" s="104" t="s">
        <v>489</v>
      </c>
      <c r="C107" s="221" t="s">
        <v>337</v>
      </c>
      <c r="D107" s="222"/>
      <c r="E107" s="222"/>
      <c r="F107" s="222"/>
      <c r="G107" s="221"/>
      <c r="H107" s="222"/>
      <c r="I107" s="105">
        <v>1500</v>
      </c>
      <c r="J107" s="106"/>
      <c r="K107" s="223">
        <v>377.1</v>
      </c>
      <c r="L107" s="222"/>
      <c r="M107" s="222"/>
      <c r="N107" s="226">
        <f t="shared" si="1"/>
        <v>0.25140000000000001</v>
      </c>
      <c r="O107" s="227"/>
    </row>
    <row r="108" spans="2:15" ht="17.25" customHeight="1" x14ac:dyDescent="0.2">
      <c r="B108" s="135">
        <v>32373</v>
      </c>
      <c r="C108" s="238" t="s">
        <v>246</v>
      </c>
      <c r="D108" s="238"/>
      <c r="E108" s="238"/>
      <c r="F108" s="238"/>
      <c r="G108" s="238"/>
      <c r="H108" s="127"/>
      <c r="I108" s="128">
        <v>400</v>
      </c>
      <c r="J108" s="127"/>
      <c r="K108" s="223">
        <v>250</v>
      </c>
      <c r="L108" s="223"/>
      <c r="M108" s="223"/>
      <c r="N108" s="161">
        <f>K108/I108</f>
        <v>0.625</v>
      </c>
      <c r="O108" s="162"/>
    </row>
    <row r="109" spans="2:15" x14ac:dyDescent="0.2">
      <c r="B109" s="104" t="s">
        <v>507</v>
      </c>
      <c r="C109" s="221" t="s">
        <v>344</v>
      </c>
      <c r="D109" s="222"/>
      <c r="E109" s="222"/>
      <c r="F109" s="222"/>
      <c r="G109" s="221"/>
      <c r="H109" s="222"/>
      <c r="I109" s="105">
        <v>150</v>
      </c>
      <c r="J109" s="106"/>
      <c r="K109" s="223">
        <v>0</v>
      </c>
      <c r="L109" s="222"/>
      <c r="M109" s="222"/>
      <c r="N109" s="226">
        <f t="shared" si="1"/>
        <v>0</v>
      </c>
      <c r="O109" s="227"/>
    </row>
    <row r="110" spans="2:15" x14ac:dyDescent="0.2">
      <c r="B110" s="104" t="s">
        <v>513</v>
      </c>
      <c r="C110" s="221" t="s">
        <v>150</v>
      </c>
      <c r="D110" s="222"/>
      <c r="E110" s="222"/>
      <c r="F110" s="222"/>
      <c r="G110" s="221"/>
      <c r="H110" s="222"/>
      <c r="I110" s="105">
        <v>100</v>
      </c>
      <c r="J110" s="106"/>
      <c r="K110" s="223">
        <v>0</v>
      </c>
      <c r="L110" s="222"/>
      <c r="M110" s="222"/>
      <c r="N110" s="226">
        <f t="shared" si="1"/>
        <v>0</v>
      </c>
      <c r="O110" s="227"/>
    </row>
    <row r="111" spans="2:15" x14ac:dyDescent="0.2">
      <c r="B111" s="104" t="s">
        <v>514</v>
      </c>
      <c r="C111" s="221" t="s">
        <v>326</v>
      </c>
      <c r="D111" s="222"/>
      <c r="E111" s="222"/>
      <c r="F111" s="222"/>
      <c r="G111" s="221"/>
      <c r="H111" s="222"/>
      <c r="I111" s="105">
        <v>40</v>
      </c>
      <c r="J111" s="106"/>
      <c r="K111" s="223">
        <v>25</v>
      </c>
      <c r="L111" s="222"/>
      <c r="M111" s="222"/>
      <c r="N111" s="226">
        <f t="shared" si="1"/>
        <v>0.625</v>
      </c>
      <c r="O111" s="227"/>
    </row>
    <row r="112" spans="2:15" x14ac:dyDescent="0.2">
      <c r="B112" s="104" t="s">
        <v>518</v>
      </c>
      <c r="C112" s="221" t="s">
        <v>148</v>
      </c>
      <c r="D112" s="222"/>
      <c r="E112" s="222"/>
      <c r="F112" s="222"/>
      <c r="G112" s="221"/>
      <c r="H112" s="222"/>
      <c r="I112" s="105">
        <v>500</v>
      </c>
      <c r="J112" s="106"/>
      <c r="K112" s="223">
        <v>0</v>
      </c>
      <c r="L112" s="222"/>
      <c r="M112" s="222"/>
      <c r="N112" s="226">
        <f t="shared" si="1"/>
        <v>0</v>
      </c>
      <c r="O112" s="227"/>
    </row>
    <row r="113" spans="2:15" x14ac:dyDescent="0.2">
      <c r="B113" s="104" t="s">
        <v>519</v>
      </c>
      <c r="C113" s="221" t="s">
        <v>329</v>
      </c>
      <c r="D113" s="222"/>
      <c r="E113" s="222"/>
      <c r="F113" s="222"/>
      <c r="G113" s="221"/>
      <c r="H113" s="222"/>
      <c r="I113" s="105">
        <v>50</v>
      </c>
      <c r="J113" s="106"/>
      <c r="K113" s="223">
        <v>0</v>
      </c>
      <c r="L113" s="222"/>
      <c r="M113" s="222"/>
      <c r="N113" s="226">
        <f t="shared" si="1"/>
        <v>0</v>
      </c>
      <c r="O113" s="227"/>
    </row>
    <row r="114" spans="2:15" x14ac:dyDescent="0.2">
      <c r="B114" s="104" t="s">
        <v>466</v>
      </c>
      <c r="C114" s="221" t="s">
        <v>251</v>
      </c>
      <c r="D114" s="222"/>
      <c r="E114" s="222"/>
      <c r="F114" s="222"/>
      <c r="G114" s="221"/>
      <c r="H114" s="222"/>
      <c r="I114" s="105">
        <v>50</v>
      </c>
      <c r="J114" s="106"/>
      <c r="K114" s="223">
        <v>0</v>
      </c>
      <c r="L114" s="222"/>
      <c r="M114" s="222"/>
      <c r="N114" s="226">
        <f t="shared" si="1"/>
        <v>0</v>
      </c>
      <c r="O114" s="227"/>
    </row>
    <row r="115" spans="2:15" x14ac:dyDescent="0.2">
      <c r="B115" s="104" t="s">
        <v>474</v>
      </c>
      <c r="C115" s="221" t="s">
        <v>267</v>
      </c>
      <c r="D115" s="222"/>
      <c r="E115" s="222"/>
      <c r="F115" s="222"/>
      <c r="G115" s="221"/>
      <c r="H115" s="222"/>
      <c r="I115" s="105">
        <v>15</v>
      </c>
      <c r="J115" s="106"/>
      <c r="K115" s="223">
        <v>0</v>
      </c>
      <c r="L115" s="222"/>
      <c r="M115" s="222"/>
      <c r="N115" s="226">
        <f t="shared" si="1"/>
        <v>0</v>
      </c>
      <c r="O115" s="227"/>
    </row>
    <row r="116" spans="2:15" x14ac:dyDescent="0.2">
      <c r="B116" s="104" t="s">
        <v>520</v>
      </c>
      <c r="C116" s="221" t="s">
        <v>358</v>
      </c>
      <c r="D116" s="222"/>
      <c r="E116" s="222"/>
      <c r="F116" s="222"/>
      <c r="G116" s="221"/>
      <c r="H116" s="222"/>
      <c r="I116" s="105">
        <v>5</v>
      </c>
      <c r="J116" s="106"/>
      <c r="K116" s="223">
        <v>4.34</v>
      </c>
      <c r="L116" s="222"/>
      <c r="M116" s="222"/>
      <c r="N116" s="226">
        <f t="shared" si="1"/>
        <v>0.86799999999999999</v>
      </c>
      <c r="O116" s="227"/>
    </row>
    <row r="117" spans="2:15" x14ac:dyDescent="0.2">
      <c r="B117" s="114" t="s">
        <v>544</v>
      </c>
      <c r="C117" s="216" t="s">
        <v>194</v>
      </c>
      <c r="D117" s="217"/>
      <c r="E117" s="217"/>
      <c r="F117" s="217"/>
      <c r="G117" s="216"/>
      <c r="H117" s="217"/>
      <c r="I117" s="115">
        <f>SUM(I118:I120)</f>
        <v>1700</v>
      </c>
      <c r="J117" s="116"/>
      <c r="K117" s="218">
        <f>SUM(K118:M120)</f>
        <v>1271.8399999999999</v>
      </c>
      <c r="L117" s="217"/>
      <c r="M117" s="217"/>
      <c r="N117" s="219">
        <f t="shared" si="1"/>
        <v>0.7481411764705882</v>
      </c>
      <c r="O117" s="220"/>
    </row>
    <row r="118" spans="2:15" x14ac:dyDescent="0.2">
      <c r="B118" s="135">
        <v>32373</v>
      </c>
      <c r="C118" s="221" t="s">
        <v>246</v>
      </c>
      <c r="D118" s="222"/>
      <c r="E118" s="222"/>
      <c r="F118" s="222"/>
      <c r="G118" s="221"/>
      <c r="H118" s="222"/>
      <c r="I118" s="105">
        <v>1500</v>
      </c>
      <c r="J118" s="106"/>
      <c r="K118" s="223">
        <v>1218.75</v>
      </c>
      <c r="L118" s="222"/>
      <c r="M118" s="222"/>
      <c r="N118" s="224">
        <f t="shared" si="1"/>
        <v>0.8125</v>
      </c>
      <c r="O118" s="225"/>
    </row>
    <row r="119" spans="2:15" ht="19.5" customHeight="1" x14ac:dyDescent="0.2">
      <c r="B119" s="135">
        <v>34349</v>
      </c>
      <c r="C119" s="238" t="s">
        <v>148</v>
      </c>
      <c r="D119" s="238"/>
      <c r="E119" s="238"/>
      <c r="F119" s="238"/>
      <c r="G119" s="238"/>
      <c r="H119" s="238"/>
      <c r="I119" s="128">
        <v>100</v>
      </c>
      <c r="J119" s="127"/>
      <c r="K119" s="223">
        <v>53.09</v>
      </c>
      <c r="L119" s="222"/>
      <c r="M119" s="222"/>
      <c r="N119" s="163">
        <f>K119/I119</f>
        <v>0.53090000000000004</v>
      </c>
      <c r="O119" s="164"/>
    </row>
    <row r="120" spans="2:15" ht="12.75" customHeight="1" x14ac:dyDescent="0.2">
      <c r="B120" s="126" t="s">
        <v>521</v>
      </c>
      <c r="C120" s="221" t="s">
        <v>360</v>
      </c>
      <c r="D120" s="222"/>
      <c r="E120" s="222"/>
      <c r="F120" s="222"/>
      <c r="G120" s="221"/>
      <c r="H120" s="222"/>
      <c r="I120" s="128">
        <v>100</v>
      </c>
      <c r="J120" s="127"/>
      <c r="K120" s="223">
        <v>0</v>
      </c>
      <c r="L120" s="222"/>
      <c r="M120" s="222"/>
      <c r="N120" s="224">
        <f t="shared" ref="N120" si="2">K120/I120</f>
        <v>0</v>
      </c>
      <c r="O120" s="225"/>
    </row>
    <row r="121" spans="2:15" ht="30.75" customHeight="1" x14ac:dyDescent="0.2">
      <c r="B121" s="114" t="s">
        <v>547</v>
      </c>
      <c r="C121" s="216" t="s">
        <v>554</v>
      </c>
      <c r="D121" s="217"/>
      <c r="E121" s="217"/>
      <c r="F121" s="217"/>
      <c r="G121" s="216"/>
      <c r="H121" s="217"/>
      <c r="I121" s="115">
        <f>SUM(I122:I126)</f>
        <v>62683.05</v>
      </c>
      <c r="J121" s="116"/>
      <c r="K121" s="218">
        <f>SUM(K122:M125)</f>
        <v>36273.26</v>
      </c>
      <c r="L121" s="217"/>
      <c r="M121" s="217"/>
      <c r="N121" s="219">
        <f t="shared" si="1"/>
        <v>0.57867732983637521</v>
      </c>
      <c r="O121" s="220"/>
    </row>
    <row r="122" spans="2:15" ht="26.25" customHeight="1" x14ac:dyDescent="0.2">
      <c r="B122" s="104" t="s">
        <v>487</v>
      </c>
      <c r="C122" s="221" t="s">
        <v>287</v>
      </c>
      <c r="D122" s="222"/>
      <c r="E122" s="222"/>
      <c r="F122" s="222"/>
      <c r="G122" s="221"/>
      <c r="H122" s="222"/>
      <c r="I122" s="105">
        <v>600</v>
      </c>
      <c r="J122" s="106"/>
      <c r="K122" s="223">
        <v>574.20000000000005</v>
      </c>
      <c r="L122" s="222"/>
      <c r="M122" s="222"/>
      <c r="N122" s="224">
        <f t="shared" si="1"/>
        <v>0.95700000000000007</v>
      </c>
      <c r="O122" s="225"/>
    </row>
    <row r="123" spans="2:15" x14ac:dyDescent="0.2">
      <c r="B123" s="135">
        <v>32231</v>
      </c>
      <c r="C123" s="221" t="s">
        <v>291</v>
      </c>
      <c r="D123" s="222"/>
      <c r="E123" s="222"/>
      <c r="F123" s="222"/>
      <c r="G123" s="221"/>
      <c r="H123" s="222"/>
      <c r="I123" s="105">
        <v>8966</v>
      </c>
      <c r="J123" s="106"/>
      <c r="K123" s="223">
        <v>5451.8</v>
      </c>
      <c r="L123" s="222"/>
      <c r="M123" s="222"/>
      <c r="N123" s="224">
        <f t="shared" si="1"/>
        <v>0.60805264331920594</v>
      </c>
      <c r="O123" s="225"/>
    </row>
    <row r="124" spans="2:15" ht="22.5" customHeight="1" x14ac:dyDescent="0.2">
      <c r="B124" s="135">
        <v>32233</v>
      </c>
      <c r="C124" s="221" t="s">
        <v>293</v>
      </c>
      <c r="D124" s="222"/>
      <c r="E124" s="222"/>
      <c r="F124" s="222"/>
      <c r="G124" s="221"/>
      <c r="H124" s="222"/>
      <c r="I124" s="105">
        <v>20734</v>
      </c>
      <c r="J124" s="106"/>
      <c r="K124" s="223">
        <v>11077.86</v>
      </c>
      <c r="L124" s="222"/>
      <c r="M124" s="222"/>
      <c r="N124" s="224">
        <f t="shared" si="1"/>
        <v>0.5342847496865053</v>
      </c>
      <c r="O124" s="225"/>
    </row>
    <row r="125" spans="2:15" x14ac:dyDescent="0.2">
      <c r="B125" s="135">
        <v>32319</v>
      </c>
      <c r="C125" s="221" t="s">
        <v>299</v>
      </c>
      <c r="D125" s="222"/>
      <c r="E125" s="222"/>
      <c r="F125" s="222"/>
      <c r="G125" s="221"/>
      <c r="H125" s="222"/>
      <c r="I125" s="105">
        <v>27142</v>
      </c>
      <c r="J125" s="106"/>
      <c r="K125" s="223">
        <v>19169.400000000001</v>
      </c>
      <c r="L125" s="222"/>
      <c r="M125" s="222"/>
      <c r="N125" s="224">
        <f t="shared" si="1"/>
        <v>0.70626335568491638</v>
      </c>
      <c r="O125" s="225"/>
    </row>
    <row r="126" spans="2:15" x14ac:dyDescent="0.2">
      <c r="B126" s="135">
        <v>92221</v>
      </c>
      <c r="C126" s="221" t="s">
        <v>264</v>
      </c>
      <c r="D126" s="222"/>
      <c r="E126" s="222"/>
      <c r="F126" s="222"/>
      <c r="G126" s="221"/>
      <c r="H126" s="222"/>
      <c r="I126" s="105">
        <v>5241.05</v>
      </c>
      <c r="J126" s="106"/>
      <c r="K126" s="223">
        <v>0</v>
      </c>
      <c r="L126" s="222"/>
      <c r="M126" s="222"/>
      <c r="N126" s="224">
        <f t="shared" ref="N126:N215" si="3">K126/I126</f>
        <v>0</v>
      </c>
      <c r="O126" s="225"/>
    </row>
    <row r="127" spans="2:15" ht="25.5" customHeight="1" x14ac:dyDescent="0.2">
      <c r="B127" s="123" t="s">
        <v>545</v>
      </c>
      <c r="C127" s="216" t="s">
        <v>196</v>
      </c>
      <c r="D127" s="217"/>
      <c r="E127" s="217"/>
      <c r="F127" s="217"/>
      <c r="G127" s="216"/>
      <c r="H127" s="217"/>
      <c r="I127" s="125">
        <f>SUM(I128:I138)</f>
        <v>32500</v>
      </c>
      <c r="J127" s="124"/>
      <c r="K127" s="218">
        <f>SUM(K128:M138)</f>
        <v>6637.1799999999994</v>
      </c>
      <c r="L127" s="217"/>
      <c r="M127" s="217"/>
      <c r="N127" s="219">
        <f t="shared" si="3"/>
        <v>0.20422092307692305</v>
      </c>
      <c r="O127" s="220"/>
    </row>
    <row r="128" spans="2:15" ht="22.5" customHeight="1" x14ac:dyDescent="0.2">
      <c r="B128" s="135">
        <v>32132</v>
      </c>
      <c r="C128" s="238" t="s">
        <v>335</v>
      </c>
      <c r="D128" s="238"/>
      <c r="E128" s="238"/>
      <c r="F128" s="238"/>
      <c r="G128" s="238"/>
      <c r="H128" s="127"/>
      <c r="I128" s="128">
        <v>200</v>
      </c>
      <c r="J128" s="127"/>
      <c r="K128" s="223">
        <v>0</v>
      </c>
      <c r="L128" s="222"/>
      <c r="M128" s="222"/>
      <c r="N128" s="163">
        <v>0</v>
      </c>
      <c r="O128" s="164"/>
    </row>
    <row r="129" spans="2:15" ht="22.5" customHeight="1" x14ac:dyDescent="0.2">
      <c r="B129" s="135">
        <v>32211</v>
      </c>
      <c r="C129" s="135" t="s">
        <v>279</v>
      </c>
      <c r="D129" s="135"/>
      <c r="E129" s="135"/>
      <c r="F129" s="135"/>
      <c r="G129" s="135"/>
      <c r="H129" s="127"/>
      <c r="I129" s="128">
        <v>200</v>
      </c>
      <c r="J129" s="127"/>
      <c r="K129" s="223">
        <v>0</v>
      </c>
      <c r="L129" s="222"/>
      <c r="M129" s="222"/>
      <c r="N129" s="163">
        <v>0</v>
      </c>
      <c r="O129" s="164"/>
    </row>
    <row r="130" spans="2:15" ht="22.5" customHeight="1" x14ac:dyDescent="0.2">
      <c r="B130" s="135">
        <v>32212</v>
      </c>
      <c r="C130" s="135" t="s">
        <v>281</v>
      </c>
      <c r="D130" s="135"/>
      <c r="E130" s="135"/>
      <c r="F130" s="135"/>
      <c r="G130" s="135"/>
      <c r="H130" s="127"/>
      <c r="I130" s="128">
        <v>3600</v>
      </c>
      <c r="J130" s="127"/>
      <c r="K130" s="223">
        <v>3208.97</v>
      </c>
      <c r="L130" s="222"/>
      <c r="M130" s="222"/>
      <c r="N130" s="163">
        <f>K130/I130</f>
        <v>0.89138055555555551</v>
      </c>
      <c r="O130" s="164"/>
    </row>
    <row r="131" spans="2:15" ht="22.5" customHeight="1" x14ac:dyDescent="0.2">
      <c r="B131" s="135">
        <v>32219</v>
      </c>
      <c r="C131" s="135" t="s">
        <v>287</v>
      </c>
      <c r="D131" s="135"/>
      <c r="E131" s="135"/>
      <c r="F131" s="135"/>
      <c r="G131" s="135"/>
      <c r="H131" s="127"/>
      <c r="I131" s="128">
        <v>1200</v>
      </c>
      <c r="J131" s="127"/>
      <c r="K131" s="223">
        <v>883.55</v>
      </c>
      <c r="L131" s="222"/>
      <c r="M131" s="222"/>
      <c r="N131" s="163">
        <f>K131/I131</f>
        <v>0.73629166666666668</v>
      </c>
      <c r="O131" s="164"/>
    </row>
    <row r="132" spans="2:15" ht="22.5" customHeight="1" x14ac:dyDescent="0.2">
      <c r="B132" s="135">
        <v>32251</v>
      </c>
      <c r="C132" s="135" t="s">
        <v>337</v>
      </c>
      <c r="D132" s="135"/>
      <c r="E132" s="135"/>
      <c r="F132" s="135"/>
      <c r="G132" s="135"/>
      <c r="H132" s="127"/>
      <c r="I132" s="128">
        <v>800</v>
      </c>
      <c r="J132" s="127"/>
      <c r="K132" s="223">
        <v>495.26</v>
      </c>
      <c r="L132" s="222"/>
      <c r="M132" s="222"/>
      <c r="N132" s="163">
        <f>K132/I132</f>
        <v>0.61907500000000004</v>
      </c>
      <c r="O132" s="164"/>
    </row>
    <row r="133" spans="2:15" ht="22.5" customHeight="1" x14ac:dyDescent="0.2">
      <c r="B133" s="135">
        <v>32379</v>
      </c>
      <c r="C133" s="135" t="s">
        <v>315</v>
      </c>
      <c r="D133" s="135"/>
      <c r="E133" s="135"/>
      <c r="F133" s="135"/>
      <c r="G133" s="135"/>
      <c r="H133" s="127"/>
      <c r="I133" s="128">
        <v>300</v>
      </c>
      <c r="J133" s="127"/>
      <c r="K133" s="223">
        <v>240</v>
      </c>
      <c r="L133" s="222"/>
      <c r="M133" s="222"/>
      <c r="N133" s="163">
        <f>K133/I133</f>
        <v>0.8</v>
      </c>
      <c r="O133" s="164"/>
    </row>
    <row r="134" spans="2:15" ht="23.25" customHeight="1" x14ac:dyDescent="0.2">
      <c r="B134" s="104" t="s">
        <v>505</v>
      </c>
      <c r="C134" s="221" t="s">
        <v>319</v>
      </c>
      <c r="D134" s="222"/>
      <c r="E134" s="222"/>
      <c r="F134" s="222"/>
      <c r="G134" s="221"/>
      <c r="H134" s="222"/>
      <c r="I134" s="105">
        <v>100</v>
      </c>
      <c r="J134" s="106"/>
      <c r="K134" s="223">
        <v>0</v>
      </c>
      <c r="L134" s="222"/>
      <c r="M134" s="222"/>
      <c r="N134" s="224">
        <f t="shared" si="3"/>
        <v>0</v>
      </c>
      <c r="O134" s="225"/>
    </row>
    <row r="135" spans="2:15" x14ac:dyDescent="0.2">
      <c r="B135" s="104" t="s">
        <v>518</v>
      </c>
      <c r="C135" s="221" t="s">
        <v>148</v>
      </c>
      <c r="D135" s="222"/>
      <c r="E135" s="222"/>
      <c r="F135" s="222"/>
      <c r="G135" s="221"/>
      <c r="H135" s="222"/>
      <c r="I135" s="105">
        <v>1000</v>
      </c>
      <c r="J135" s="106"/>
      <c r="K135" s="223">
        <v>873.4</v>
      </c>
      <c r="L135" s="222"/>
      <c r="M135" s="222"/>
      <c r="N135" s="224">
        <f t="shared" si="3"/>
        <v>0.87339999999999995</v>
      </c>
      <c r="O135" s="225"/>
    </row>
    <row r="136" spans="2:15" x14ac:dyDescent="0.2">
      <c r="B136" s="104" t="s">
        <v>522</v>
      </c>
      <c r="C136" s="221" t="s">
        <v>361</v>
      </c>
      <c r="D136" s="222"/>
      <c r="E136" s="222"/>
      <c r="F136" s="222"/>
      <c r="G136" s="221"/>
      <c r="H136" s="222"/>
      <c r="I136" s="105">
        <v>100</v>
      </c>
      <c r="J136" s="106"/>
      <c r="K136" s="223">
        <v>0</v>
      </c>
      <c r="L136" s="222"/>
      <c r="M136" s="222"/>
      <c r="N136" s="224">
        <f t="shared" si="3"/>
        <v>0</v>
      </c>
      <c r="O136" s="225"/>
    </row>
    <row r="137" spans="2:15" x14ac:dyDescent="0.2">
      <c r="B137" s="104" t="s">
        <v>475</v>
      </c>
      <c r="C137" s="221" t="s">
        <v>365</v>
      </c>
      <c r="D137" s="222"/>
      <c r="E137" s="222"/>
      <c r="F137" s="222"/>
      <c r="G137" s="221"/>
      <c r="H137" s="222"/>
      <c r="I137" s="105">
        <v>24000</v>
      </c>
      <c r="J137" s="106"/>
      <c r="K137" s="223">
        <v>0</v>
      </c>
      <c r="L137" s="222"/>
      <c r="M137" s="222"/>
      <c r="N137" s="224">
        <f t="shared" si="3"/>
        <v>0</v>
      </c>
      <c r="O137" s="225"/>
    </row>
    <row r="138" spans="2:15" x14ac:dyDescent="0.2">
      <c r="B138" s="104" t="s">
        <v>520</v>
      </c>
      <c r="C138" s="221" t="s">
        <v>358</v>
      </c>
      <c r="D138" s="222"/>
      <c r="E138" s="222"/>
      <c r="F138" s="222"/>
      <c r="G138" s="221"/>
      <c r="H138" s="222"/>
      <c r="I138" s="105">
        <v>1000</v>
      </c>
      <c r="J138" s="106"/>
      <c r="K138" s="223">
        <v>936</v>
      </c>
      <c r="L138" s="222"/>
      <c r="M138" s="222"/>
      <c r="N138" s="224">
        <f t="shared" si="3"/>
        <v>0.93600000000000005</v>
      </c>
      <c r="O138" s="225"/>
    </row>
    <row r="139" spans="2:15" ht="31.5" customHeight="1" x14ac:dyDescent="0.2">
      <c r="B139" s="114" t="s">
        <v>199</v>
      </c>
      <c r="C139" s="216" t="s">
        <v>200</v>
      </c>
      <c r="D139" s="217"/>
      <c r="E139" s="217"/>
      <c r="F139" s="217"/>
      <c r="G139" s="216"/>
      <c r="H139" s="217"/>
      <c r="I139" s="115">
        <f>SUM(I140:I146)</f>
        <v>1500</v>
      </c>
      <c r="J139" s="116"/>
      <c r="K139" s="218">
        <f>SUM(K140:M146)</f>
        <v>360</v>
      </c>
      <c r="L139" s="217"/>
      <c r="M139" s="217"/>
      <c r="N139" s="219">
        <f t="shared" si="3"/>
        <v>0.24</v>
      </c>
      <c r="O139" s="220"/>
    </row>
    <row r="140" spans="2:15" ht="24" customHeight="1" x14ac:dyDescent="0.2">
      <c r="B140" s="135">
        <v>32111</v>
      </c>
      <c r="C140" s="221" t="s">
        <v>269</v>
      </c>
      <c r="D140" s="222"/>
      <c r="E140" s="222"/>
      <c r="F140" s="222"/>
      <c r="G140" s="221"/>
      <c r="H140" s="222"/>
      <c r="I140" s="105">
        <v>90</v>
      </c>
      <c r="J140" s="106"/>
      <c r="K140" s="223">
        <v>0</v>
      </c>
      <c r="L140" s="222"/>
      <c r="M140" s="222"/>
      <c r="N140" s="224">
        <f t="shared" si="3"/>
        <v>0</v>
      </c>
      <c r="O140" s="225"/>
    </row>
    <row r="141" spans="2:15" ht="24" customHeight="1" x14ac:dyDescent="0.2">
      <c r="B141" s="135">
        <v>32141</v>
      </c>
      <c r="C141" s="238" t="s">
        <v>277</v>
      </c>
      <c r="D141" s="238"/>
      <c r="E141" s="238"/>
      <c r="F141" s="238"/>
      <c r="G141" s="238"/>
      <c r="H141" s="127"/>
      <c r="I141" s="128">
        <v>50</v>
      </c>
      <c r="J141" s="127"/>
      <c r="K141" s="223">
        <v>0</v>
      </c>
      <c r="L141" s="222"/>
      <c r="M141" s="222"/>
      <c r="N141" s="163">
        <v>0</v>
      </c>
      <c r="O141" s="164"/>
    </row>
    <row r="142" spans="2:15" ht="24" customHeight="1" x14ac:dyDescent="0.2">
      <c r="B142" s="126" t="s">
        <v>487</v>
      </c>
      <c r="C142" s="221" t="s">
        <v>287</v>
      </c>
      <c r="D142" s="222"/>
      <c r="E142" s="222"/>
      <c r="F142" s="222"/>
      <c r="G142" s="221"/>
      <c r="H142" s="222"/>
      <c r="I142" s="128">
        <v>300</v>
      </c>
      <c r="J142" s="127"/>
      <c r="K142" s="223">
        <v>0</v>
      </c>
      <c r="L142" s="222"/>
      <c r="M142" s="222"/>
      <c r="N142" s="224">
        <f t="shared" ref="N142" si="4">K142/I142</f>
        <v>0</v>
      </c>
      <c r="O142" s="225"/>
    </row>
    <row r="143" spans="2:15" x14ac:dyDescent="0.2">
      <c r="B143" s="104" t="s">
        <v>488</v>
      </c>
      <c r="C143" s="221" t="s">
        <v>289</v>
      </c>
      <c r="D143" s="222"/>
      <c r="E143" s="222"/>
      <c r="F143" s="222"/>
      <c r="G143" s="221"/>
      <c r="H143" s="222"/>
      <c r="I143" s="105">
        <v>450</v>
      </c>
      <c r="J143" s="106"/>
      <c r="K143" s="223">
        <v>360</v>
      </c>
      <c r="L143" s="222"/>
      <c r="M143" s="222"/>
      <c r="N143" s="224">
        <f t="shared" si="3"/>
        <v>0.8</v>
      </c>
      <c r="O143" s="225"/>
    </row>
    <row r="144" spans="2:15" x14ac:dyDescent="0.2">
      <c r="B144" s="104" t="s">
        <v>489</v>
      </c>
      <c r="C144" s="221" t="s">
        <v>337</v>
      </c>
      <c r="D144" s="222"/>
      <c r="E144" s="222"/>
      <c r="F144" s="222"/>
      <c r="G144" s="221"/>
      <c r="H144" s="222"/>
      <c r="I144" s="105">
        <v>300</v>
      </c>
      <c r="J144" s="106"/>
      <c r="K144" s="223">
        <v>0</v>
      </c>
      <c r="L144" s="222"/>
      <c r="M144" s="222"/>
      <c r="N144" s="224">
        <f t="shared" si="3"/>
        <v>0</v>
      </c>
      <c r="O144" s="225"/>
    </row>
    <row r="145" spans="2:15" ht="19.5" customHeight="1" x14ac:dyDescent="0.2">
      <c r="B145" s="135">
        <v>32319</v>
      </c>
      <c r="C145" s="238" t="s">
        <v>299</v>
      </c>
      <c r="D145" s="238"/>
      <c r="E145" s="238"/>
      <c r="F145" s="238"/>
      <c r="G145" s="238"/>
      <c r="H145" s="127"/>
      <c r="I145" s="128">
        <v>210</v>
      </c>
      <c r="J145" s="127"/>
      <c r="K145" s="223">
        <v>0</v>
      </c>
      <c r="L145" s="222"/>
      <c r="M145" s="222"/>
      <c r="N145" s="163">
        <v>0</v>
      </c>
      <c r="O145" s="164"/>
    </row>
    <row r="146" spans="2:15" ht="19.5" customHeight="1" x14ac:dyDescent="0.2">
      <c r="B146" s="135">
        <v>32999</v>
      </c>
      <c r="C146" s="238" t="s">
        <v>148</v>
      </c>
      <c r="D146" s="238"/>
      <c r="E146" s="238"/>
      <c r="F146" s="238"/>
      <c r="G146" s="238"/>
      <c r="H146" s="127"/>
      <c r="I146" s="128">
        <v>100</v>
      </c>
      <c r="J146" s="127"/>
      <c r="K146" s="223">
        <v>0</v>
      </c>
      <c r="L146" s="222"/>
      <c r="M146" s="222"/>
      <c r="N146" s="163">
        <v>0</v>
      </c>
      <c r="O146" s="164"/>
    </row>
    <row r="147" spans="2:15" ht="26.25" customHeight="1" x14ac:dyDescent="0.2">
      <c r="B147" s="114" t="s">
        <v>546</v>
      </c>
      <c r="C147" s="216" t="s">
        <v>557</v>
      </c>
      <c r="D147" s="217"/>
      <c r="E147" s="217"/>
      <c r="F147" s="217"/>
      <c r="G147" s="216"/>
      <c r="H147" s="217"/>
      <c r="I147" s="115">
        <f>SUM(I148:I162)</f>
        <v>42000</v>
      </c>
      <c r="J147" s="116"/>
      <c r="K147" s="218">
        <f>SUM(K148:M162)</f>
        <v>21040.539999999997</v>
      </c>
      <c r="L147" s="217"/>
      <c r="M147" s="217"/>
      <c r="N147" s="219">
        <f t="shared" si="3"/>
        <v>0.50096523809523807</v>
      </c>
      <c r="O147" s="220"/>
    </row>
    <row r="148" spans="2:15" x14ac:dyDescent="0.2">
      <c r="B148" s="104" t="s">
        <v>476</v>
      </c>
      <c r="C148" s="221" t="s">
        <v>269</v>
      </c>
      <c r="D148" s="222"/>
      <c r="E148" s="222"/>
      <c r="F148" s="222"/>
      <c r="G148" s="221"/>
      <c r="H148" s="222"/>
      <c r="I148" s="105">
        <v>100</v>
      </c>
      <c r="J148" s="106"/>
      <c r="K148" s="223">
        <v>0</v>
      </c>
      <c r="L148" s="222"/>
      <c r="M148" s="222"/>
      <c r="N148" s="224">
        <f t="shared" si="3"/>
        <v>0</v>
      </c>
      <c r="O148" s="225"/>
    </row>
    <row r="149" spans="2:15" ht="21" customHeight="1" x14ac:dyDescent="0.2">
      <c r="B149" s="104" t="s">
        <v>477</v>
      </c>
      <c r="C149" s="221" t="s">
        <v>331</v>
      </c>
      <c r="D149" s="222"/>
      <c r="E149" s="222"/>
      <c r="F149" s="222"/>
      <c r="G149" s="221"/>
      <c r="H149" s="222"/>
      <c r="I149" s="105">
        <v>100</v>
      </c>
      <c r="J149" s="106"/>
      <c r="K149" s="223">
        <v>0</v>
      </c>
      <c r="L149" s="222"/>
      <c r="M149" s="222"/>
      <c r="N149" s="224">
        <f t="shared" si="3"/>
        <v>0</v>
      </c>
      <c r="O149" s="225"/>
    </row>
    <row r="150" spans="2:15" ht="27.75" customHeight="1" x14ac:dyDescent="0.2">
      <c r="B150" s="104" t="s">
        <v>523</v>
      </c>
      <c r="C150" s="221" t="s">
        <v>371</v>
      </c>
      <c r="D150" s="222"/>
      <c r="E150" s="222"/>
      <c r="F150" s="222"/>
      <c r="G150" s="221"/>
      <c r="H150" s="222"/>
      <c r="I150" s="105">
        <v>100</v>
      </c>
      <c r="J150" s="106"/>
      <c r="K150" s="223">
        <v>0</v>
      </c>
      <c r="L150" s="222"/>
      <c r="M150" s="222"/>
      <c r="N150" s="224">
        <f t="shared" si="3"/>
        <v>0</v>
      </c>
      <c r="O150" s="225"/>
    </row>
    <row r="151" spans="2:15" ht="21.75" customHeight="1" x14ac:dyDescent="0.2">
      <c r="B151" s="104" t="s">
        <v>479</v>
      </c>
      <c r="C151" s="221" t="s">
        <v>273</v>
      </c>
      <c r="D151" s="222"/>
      <c r="E151" s="222"/>
      <c r="F151" s="222"/>
      <c r="G151" s="221"/>
      <c r="H151" s="222"/>
      <c r="I151" s="105">
        <v>100</v>
      </c>
      <c r="J151" s="106"/>
      <c r="K151" s="223">
        <v>0</v>
      </c>
      <c r="L151" s="222"/>
      <c r="M151" s="222"/>
      <c r="N151" s="224">
        <f t="shared" si="3"/>
        <v>0</v>
      </c>
      <c r="O151" s="225"/>
    </row>
    <row r="152" spans="2:15" ht="24" customHeight="1" x14ac:dyDescent="0.2">
      <c r="B152" s="104" t="s">
        <v>524</v>
      </c>
      <c r="C152" s="221" t="s">
        <v>367</v>
      </c>
      <c r="D152" s="222"/>
      <c r="E152" s="222"/>
      <c r="F152" s="222"/>
      <c r="G152" s="221"/>
      <c r="H152" s="222"/>
      <c r="I152" s="105">
        <v>1000</v>
      </c>
      <c r="J152" s="106"/>
      <c r="K152" s="223">
        <v>0</v>
      </c>
      <c r="L152" s="222"/>
      <c r="M152" s="222"/>
      <c r="N152" s="224">
        <f t="shared" si="3"/>
        <v>0</v>
      </c>
      <c r="O152" s="225"/>
    </row>
    <row r="153" spans="2:15" x14ac:dyDescent="0.2">
      <c r="B153" s="104" t="s">
        <v>525</v>
      </c>
      <c r="C153" s="221" t="s">
        <v>369</v>
      </c>
      <c r="D153" s="222"/>
      <c r="E153" s="222"/>
      <c r="F153" s="222"/>
      <c r="G153" s="221"/>
      <c r="H153" s="222"/>
      <c r="I153" s="105">
        <v>1000</v>
      </c>
      <c r="J153" s="106"/>
      <c r="K153" s="223">
        <v>0</v>
      </c>
      <c r="L153" s="222"/>
      <c r="M153" s="222"/>
      <c r="N153" s="224">
        <f t="shared" si="3"/>
        <v>0</v>
      </c>
      <c r="O153" s="225"/>
    </row>
    <row r="154" spans="2:15" x14ac:dyDescent="0.2">
      <c r="B154" s="104" t="s">
        <v>480</v>
      </c>
      <c r="C154" s="221" t="s">
        <v>333</v>
      </c>
      <c r="D154" s="222"/>
      <c r="E154" s="222"/>
      <c r="F154" s="222"/>
      <c r="G154" s="221"/>
      <c r="H154" s="222"/>
      <c r="I154" s="105">
        <v>700</v>
      </c>
      <c r="J154" s="106"/>
      <c r="K154" s="223">
        <v>0</v>
      </c>
      <c r="L154" s="222"/>
      <c r="M154" s="222"/>
      <c r="N154" s="224">
        <f t="shared" si="3"/>
        <v>0</v>
      </c>
      <c r="O154" s="225"/>
    </row>
    <row r="155" spans="2:15" x14ac:dyDescent="0.2">
      <c r="B155" s="104" t="s">
        <v>481</v>
      </c>
      <c r="C155" s="221" t="s">
        <v>275</v>
      </c>
      <c r="D155" s="222"/>
      <c r="E155" s="222"/>
      <c r="F155" s="222"/>
      <c r="G155" s="221"/>
      <c r="H155" s="222"/>
      <c r="I155" s="105">
        <v>15000</v>
      </c>
      <c r="J155" s="106"/>
      <c r="K155" s="223">
        <v>5615.48</v>
      </c>
      <c r="L155" s="222"/>
      <c r="M155" s="222"/>
      <c r="N155" s="224">
        <f t="shared" si="3"/>
        <v>0.37436533333333333</v>
      </c>
      <c r="O155" s="225"/>
    </row>
    <row r="156" spans="2:15" ht="26.25" customHeight="1" x14ac:dyDescent="0.2">
      <c r="B156" s="104" t="s">
        <v>483</v>
      </c>
      <c r="C156" s="221" t="s">
        <v>277</v>
      </c>
      <c r="D156" s="222"/>
      <c r="E156" s="222"/>
      <c r="F156" s="222"/>
      <c r="G156" s="221"/>
      <c r="H156" s="222"/>
      <c r="I156" s="105">
        <v>200</v>
      </c>
      <c r="J156" s="106"/>
      <c r="K156" s="223">
        <v>0</v>
      </c>
      <c r="L156" s="222"/>
      <c r="M156" s="222"/>
      <c r="N156" s="224">
        <f t="shared" si="3"/>
        <v>0</v>
      </c>
      <c r="O156" s="225"/>
    </row>
    <row r="157" spans="2:15" ht="27.75" customHeight="1" x14ac:dyDescent="0.2">
      <c r="B157" s="104" t="s">
        <v>487</v>
      </c>
      <c r="C157" s="221" t="s">
        <v>287</v>
      </c>
      <c r="D157" s="222"/>
      <c r="E157" s="222"/>
      <c r="F157" s="222"/>
      <c r="G157" s="221"/>
      <c r="H157" s="222"/>
      <c r="I157" s="105">
        <v>950</v>
      </c>
      <c r="J157" s="106"/>
      <c r="K157" s="223">
        <v>0</v>
      </c>
      <c r="L157" s="222"/>
      <c r="M157" s="222"/>
      <c r="N157" s="224">
        <f t="shared" si="3"/>
        <v>0</v>
      </c>
      <c r="O157" s="225"/>
    </row>
    <row r="158" spans="2:15" x14ac:dyDescent="0.2">
      <c r="B158" s="104" t="s">
        <v>462</v>
      </c>
      <c r="C158" s="221" t="s">
        <v>236</v>
      </c>
      <c r="D158" s="222"/>
      <c r="E158" s="222"/>
      <c r="F158" s="222"/>
      <c r="G158" s="221"/>
      <c r="H158" s="222"/>
      <c r="I158" s="105">
        <v>500</v>
      </c>
      <c r="J158" s="106"/>
      <c r="K158" s="223">
        <v>0</v>
      </c>
      <c r="L158" s="222"/>
      <c r="M158" s="222"/>
      <c r="N158" s="224">
        <f t="shared" si="3"/>
        <v>0</v>
      </c>
      <c r="O158" s="225"/>
    </row>
    <row r="159" spans="2:15" x14ac:dyDescent="0.2">
      <c r="B159" s="104" t="s">
        <v>511</v>
      </c>
      <c r="C159" s="221" t="s">
        <v>348</v>
      </c>
      <c r="D159" s="222"/>
      <c r="E159" s="222"/>
      <c r="F159" s="222"/>
      <c r="G159" s="221"/>
      <c r="H159" s="222"/>
      <c r="I159" s="105">
        <v>20000</v>
      </c>
      <c r="J159" s="106"/>
      <c r="K159" s="223">
        <v>14262.66</v>
      </c>
      <c r="L159" s="222"/>
      <c r="M159" s="222"/>
      <c r="N159" s="224">
        <f t="shared" si="3"/>
        <v>0.71313300000000002</v>
      </c>
      <c r="O159" s="225"/>
    </row>
    <row r="160" spans="2:15" x14ac:dyDescent="0.2">
      <c r="B160" s="104" t="s">
        <v>513</v>
      </c>
      <c r="C160" s="221" t="s">
        <v>150</v>
      </c>
      <c r="D160" s="222"/>
      <c r="E160" s="222"/>
      <c r="F160" s="222"/>
      <c r="G160" s="221"/>
      <c r="H160" s="222"/>
      <c r="I160" s="105">
        <v>700</v>
      </c>
      <c r="J160" s="106"/>
      <c r="K160" s="223">
        <v>456.6</v>
      </c>
      <c r="L160" s="222"/>
      <c r="M160" s="222"/>
      <c r="N160" s="224">
        <f t="shared" si="3"/>
        <v>0.65228571428571436</v>
      </c>
      <c r="O160" s="225"/>
    </row>
    <row r="161" spans="1:15" x14ac:dyDescent="0.2">
      <c r="B161" s="104" t="s">
        <v>518</v>
      </c>
      <c r="C161" s="221" t="s">
        <v>148</v>
      </c>
      <c r="D161" s="222"/>
      <c r="E161" s="222"/>
      <c r="F161" s="222"/>
      <c r="G161" s="221"/>
      <c r="H161" s="222"/>
      <c r="I161" s="105">
        <v>1500</v>
      </c>
      <c r="J161" s="106"/>
      <c r="K161" s="223">
        <v>705.8</v>
      </c>
      <c r="L161" s="222"/>
      <c r="M161" s="222"/>
      <c r="N161" s="224">
        <f t="shared" si="3"/>
        <v>0.4705333333333333</v>
      </c>
      <c r="O161" s="225"/>
    </row>
    <row r="162" spans="1:15" x14ac:dyDescent="0.2">
      <c r="B162" s="104" t="s">
        <v>519</v>
      </c>
      <c r="C162" s="221" t="s">
        <v>329</v>
      </c>
      <c r="D162" s="222"/>
      <c r="E162" s="222"/>
      <c r="F162" s="222"/>
      <c r="G162" s="221"/>
      <c r="H162" s="222"/>
      <c r="I162" s="105">
        <v>50</v>
      </c>
      <c r="J162" s="106"/>
      <c r="K162" s="223">
        <v>0</v>
      </c>
      <c r="L162" s="222"/>
      <c r="M162" s="222"/>
      <c r="N162" s="224">
        <f t="shared" si="3"/>
        <v>0</v>
      </c>
      <c r="O162" s="225"/>
    </row>
    <row r="163" spans="1:15" x14ac:dyDescent="0.2">
      <c r="B163" s="114" t="s">
        <v>208</v>
      </c>
      <c r="C163" s="216" t="s">
        <v>209</v>
      </c>
      <c r="D163" s="217"/>
      <c r="E163" s="217"/>
      <c r="F163" s="217"/>
      <c r="G163" s="216"/>
      <c r="H163" s="217"/>
      <c r="I163" s="115">
        <f>SUM(I164:I170)</f>
        <v>4200</v>
      </c>
      <c r="J163" s="116"/>
      <c r="K163" s="218">
        <f>SUM(K164:M170)</f>
        <v>1800</v>
      </c>
      <c r="L163" s="217"/>
      <c r="M163" s="217"/>
      <c r="N163" s="219">
        <f t="shared" si="3"/>
        <v>0.42857142857142855</v>
      </c>
      <c r="O163" s="220"/>
    </row>
    <row r="164" spans="1:15" x14ac:dyDescent="0.2">
      <c r="A164" s="102">
        <v>1400</v>
      </c>
      <c r="B164" s="104" t="s">
        <v>476</v>
      </c>
      <c r="C164" s="221" t="s">
        <v>269</v>
      </c>
      <c r="D164" s="222"/>
      <c r="E164" s="222"/>
      <c r="F164" s="222"/>
      <c r="G164" s="221"/>
      <c r="H164" s="222"/>
      <c r="I164" s="105">
        <v>1400</v>
      </c>
      <c r="J164" s="106"/>
      <c r="K164" s="223">
        <v>690</v>
      </c>
      <c r="L164" s="222"/>
      <c r="M164" s="222"/>
      <c r="N164" s="226">
        <f t="shared" si="3"/>
        <v>0.49285714285714288</v>
      </c>
      <c r="O164" s="227"/>
    </row>
    <row r="165" spans="1:15" x14ac:dyDescent="0.2">
      <c r="B165" s="104" t="s">
        <v>477</v>
      </c>
      <c r="C165" s="221" t="s">
        <v>331</v>
      </c>
      <c r="D165" s="222"/>
      <c r="E165" s="222"/>
      <c r="F165" s="222"/>
      <c r="G165" s="221"/>
      <c r="H165" s="222"/>
      <c r="I165" s="105">
        <v>500</v>
      </c>
      <c r="J165" s="106"/>
      <c r="K165" s="223">
        <v>270</v>
      </c>
      <c r="L165" s="222"/>
      <c r="M165" s="222"/>
      <c r="N165" s="226">
        <f t="shared" si="3"/>
        <v>0.54</v>
      </c>
      <c r="O165" s="227"/>
    </row>
    <row r="166" spans="1:15" x14ac:dyDescent="0.2">
      <c r="B166" s="104" t="s">
        <v>480</v>
      </c>
      <c r="C166" s="221" t="s">
        <v>333</v>
      </c>
      <c r="D166" s="222"/>
      <c r="E166" s="222"/>
      <c r="F166" s="222"/>
      <c r="G166" s="221"/>
      <c r="H166" s="222"/>
      <c r="I166" s="105">
        <v>500</v>
      </c>
      <c r="J166" s="106"/>
      <c r="K166" s="223">
        <v>0</v>
      </c>
      <c r="L166" s="222"/>
      <c r="M166" s="222"/>
      <c r="N166" s="226">
        <f t="shared" si="3"/>
        <v>0</v>
      </c>
      <c r="O166" s="227"/>
    </row>
    <row r="167" spans="1:15" x14ac:dyDescent="0.2">
      <c r="B167" s="104" t="s">
        <v>489</v>
      </c>
      <c r="C167" s="221" t="s">
        <v>337</v>
      </c>
      <c r="D167" s="222"/>
      <c r="E167" s="222"/>
      <c r="F167" s="222"/>
      <c r="G167" s="221"/>
      <c r="H167" s="222"/>
      <c r="I167" s="105">
        <v>200</v>
      </c>
      <c r="J167" s="106"/>
      <c r="K167" s="223">
        <v>0</v>
      </c>
      <c r="L167" s="222"/>
      <c r="M167" s="222"/>
      <c r="N167" s="226">
        <f t="shared" si="3"/>
        <v>0</v>
      </c>
      <c r="O167" s="227"/>
    </row>
    <row r="168" spans="1:15" ht="12.75" customHeight="1" x14ac:dyDescent="0.2">
      <c r="B168" s="126" t="s">
        <v>493</v>
      </c>
      <c r="C168" s="221" t="s">
        <v>299</v>
      </c>
      <c r="D168" s="222"/>
      <c r="E168" s="222"/>
      <c r="F168" s="222"/>
      <c r="G168" s="221"/>
      <c r="H168" s="222"/>
      <c r="I168" s="128">
        <v>200</v>
      </c>
      <c r="J168" s="127"/>
      <c r="K168" s="223">
        <v>0</v>
      </c>
      <c r="L168" s="223"/>
      <c r="M168" s="223"/>
      <c r="N168" s="226">
        <f t="shared" ref="N168" si="5">K168/I168</f>
        <v>0</v>
      </c>
      <c r="O168" s="226"/>
    </row>
    <row r="169" spans="1:15" x14ac:dyDescent="0.2">
      <c r="B169" s="104" t="s">
        <v>507</v>
      </c>
      <c r="C169" s="221" t="s">
        <v>344</v>
      </c>
      <c r="D169" s="222"/>
      <c r="E169" s="222"/>
      <c r="F169" s="222"/>
      <c r="G169" s="221"/>
      <c r="H169" s="222"/>
      <c r="I169" s="105">
        <v>200</v>
      </c>
      <c r="J169" s="106"/>
      <c r="K169" s="223">
        <v>0</v>
      </c>
      <c r="L169" s="222"/>
      <c r="M169" s="222"/>
      <c r="N169" s="226">
        <f t="shared" si="3"/>
        <v>0</v>
      </c>
      <c r="O169" s="227"/>
    </row>
    <row r="170" spans="1:15" x14ac:dyDescent="0.2">
      <c r="B170" s="104" t="s">
        <v>518</v>
      </c>
      <c r="C170" s="221" t="s">
        <v>148</v>
      </c>
      <c r="D170" s="222"/>
      <c r="E170" s="222"/>
      <c r="F170" s="222"/>
      <c r="G170" s="221"/>
      <c r="H170" s="222"/>
      <c r="I170" s="105">
        <v>1200</v>
      </c>
      <c r="J170" s="106"/>
      <c r="K170" s="223">
        <v>840</v>
      </c>
      <c r="L170" s="222"/>
      <c r="M170" s="222"/>
      <c r="N170" s="226">
        <f t="shared" si="3"/>
        <v>0.7</v>
      </c>
      <c r="O170" s="227"/>
    </row>
    <row r="171" spans="1:15" ht="22.5" x14ac:dyDescent="0.2">
      <c r="B171" s="111" t="s">
        <v>372</v>
      </c>
      <c r="C171" s="228" t="s">
        <v>373</v>
      </c>
      <c r="D171" s="229"/>
      <c r="E171" s="229"/>
      <c r="F171" s="229"/>
      <c r="G171" s="228"/>
      <c r="H171" s="229"/>
      <c r="I171" s="112">
        <v>230</v>
      </c>
      <c r="J171" s="113"/>
      <c r="K171" s="230">
        <v>0</v>
      </c>
      <c r="L171" s="229"/>
      <c r="M171" s="229"/>
      <c r="N171" s="231">
        <f t="shared" si="3"/>
        <v>0</v>
      </c>
      <c r="O171" s="232"/>
    </row>
    <row r="172" spans="1:15" x14ac:dyDescent="0.2">
      <c r="B172" s="104" t="s">
        <v>488</v>
      </c>
      <c r="C172" s="221" t="s">
        <v>289</v>
      </c>
      <c r="D172" s="222"/>
      <c r="E172" s="222"/>
      <c r="F172" s="222"/>
      <c r="G172" s="221"/>
      <c r="H172" s="222"/>
      <c r="I172" s="105">
        <v>230</v>
      </c>
      <c r="J172" s="106"/>
      <c r="K172" s="223">
        <v>0</v>
      </c>
      <c r="L172" s="222"/>
      <c r="M172" s="222"/>
      <c r="N172" s="226">
        <f t="shared" si="3"/>
        <v>0</v>
      </c>
      <c r="O172" s="227"/>
    </row>
    <row r="173" spans="1:15" x14ac:dyDescent="0.2">
      <c r="B173" s="111" t="s">
        <v>558</v>
      </c>
      <c r="C173" s="228" t="s">
        <v>551</v>
      </c>
      <c r="D173" s="229"/>
      <c r="E173" s="229"/>
      <c r="F173" s="229"/>
      <c r="G173" s="228"/>
      <c r="H173" s="229"/>
      <c r="I173" s="112">
        <v>107000</v>
      </c>
      <c r="J173" s="113"/>
      <c r="K173" s="230">
        <v>54298.58</v>
      </c>
      <c r="L173" s="229"/>
      <c r="M173" s="229"/>
      <c r="N173" s="231">
        <f t="shared" si="3"/>
        <v>0.50746336448598128</v>
      </c>
      <c r="O173" s="232"/>
    </row>
    <row r="174" spans="1:15" x14ac:dyDescent="0.2">
      <c r="B174" s="136">
        <v>37224</v>
      </c>
      <c r="C174" s="221" t="s">
        <v>267</v>
      </c>
      <c r="D174" s="222"/>
      <c r="E174" s="222"/>
      <c r="F174" s="222"/>
      <c r="G174" s="221"/>
      <c r="H174" s="222"/>
      <c r="I174" s="105">
        <v>107000</v>
      </c>
      <c r="J174" s="106"/>
      <c r="K174" s="223">
        <v>54298.58</v>
      </c>
      <c r="L174" s="222"/>
      <c r="M174" s="222"/>
      <c r="N174" s="226">
        <f t="shared" si="3"/>
        <v>0.50746336448598128</v>
      </c>
      <c r="O174" s="227"/>
    </row>
    <row r="175" spans="1:15" ht="22.5" x14ac:dyDescent="0.2">
      <c r="B175" s="111" t="s">
        <v>374</v>
      </c>
      <c r="C175" s="228" t="s">
        <v>445</v>
      </c>
      <c r="D175" s="229"/>
      <c r="E175" s="229"/>
      <c r="F175" s="229"/>
      <c r="G175" s="228"/>
      <c r="H175" s="229"/>
      <c r="I175" s="112">
        <f>SUM(I176,I186,I196)</f>
        <v>49997.600000000006</v>
      </c>
      <c r="J175" s="113"/>
      <c r="K175" s="230">
        <f>SUM(K176,K186,K196)</f>
        <v>19433.649999999998</v>
      </c>
      <c r="L175" s="229"/>
      <c r="M175" s="229"/>
      <c r="N175" s="231">
        <f t="shared" si="3"/>
        <v>0.38869165719954551</v>
      </c>
      <c r="O175" s="232"/>
    </row>
    <row r="176" spans="1:15" ht="12.75" customHeight="1" x14ac:dyDescent="0.2">
      <c r="B176" s="129" t="s">
        <v>543</v>
      </c>
      <c r="C176" s="216" t="s">
        <v>188</v>
      </c>
      <c r="D176" s="217"/>
      <c r="E176" s="217"/>
      <c r="F176" s="217"/>
      <c r="G176" s="216"/>
      <c r="H176" s="217"/>
      <c r="I176" s="131">
        <f>SUM(I177:I185)</f>
        <v>7083.07</v>
      </c>
      <c r="J176" s="130"/>
      <c r="K176" s="218">
        <f>SUM(K177:M185)</f>
        <v>2720.69</v>
      </c>
      <c r="L176" s="217"/>
      <c r="M176" s="217"/>
      <c r="N176" s="219">
        <f t="shared" ref="N176" si="6">K176/I176</f>
        <v>0.38411169168171433</v>
      </c>
      <c r="O176" s="220"/>
    </row>
    <row r="177" spans="2:15" x14ac:dyDescent="0.2">
      <c r="B177" s="104" t="s">
        <v>450</v>
      </c>
      <c r="C177" s="221" t="s">
        <v>223</v>
      </c>
      <c r="D177" s="222"/>
      <c r="E177" s="222"/>
      <c r="F177" s="222"/>
      <c r="G177" s="221"/>
      <c r="H177" s="222"/>
      <c r="I177" s="105">
        <v>5000</v>
      </c>
      <c r="J177" s="106"/>
      <c r="K177" s="223">
        <v>2194.29</v>
      </c>
      <c r="L177" s="222"/>
      <c r="M177" s="222"/>
      <c r="N177" s="226">
        <f t="shared" si="3"/>
        <v>0.43885799999999997</v>
      </c>
      <c r="O177" s="227"/>
    </row>
    <row r="178" spans="2:15" x14ac:dyDescent="0.2">
      <c r="B178" s="104" t="s">
        <v>454</v>
      </c>
      <c r="C178" s="221" t="s">
        <v>227</v>
      </c>
      <c r="D178" s="222"/>
      <c r="E178" s="222"/>
      <c r="F178" s="222"/>
      <c r="G178" s="221"/>
      <c r="H178" s="222"/>
      <c r="I178" s="105">
        <v>210</v>
      </c>
      <c r="J178" s="106"/>
      <c r="K178" s="223">
        <v>42</v>
      </c>
      <c r="L178" s="222"/>
      <c r="M178" s="222"/>
      <c r="N178" s="226">
        <f t="shared" si="3"/>
        <v>0.2</v>
      </c>
      <c r="O178" s="227"/>
    </row>
    <row r="179" spans="2:15" x14ac:dyDescent="0.2">
      <c r="B179" s="104" t="s">
        <v>458</v>
      </c>
      <c r="C179" s="221" t="s">
        <v>231</v>
      </c>
      <c r="D179" s="222"/>
      <c r="E179" s="222"/>
      <c r="F179" s="222"/>
      <c r="G179" s="221"/>
      <c r="H179" s="222"/>
      <c r="I179" s="105">
        <v>168</v>
      </c>
      <c r="J179" s="106"/>
      <c r="K179" s="223">
        <v>0</v>
      </c>
      <c r="L179" s="222"/>
      <c r="M179" s="222"/>
      <c r="N179" s="226">
        <f t="shared" si="3"/>
        <v>0</v>
      </c>
      <c r="O179" s="227"/>
    </row>
    <row r="180" spans="2:15" x14ac:dyDescent="0.2">
      <c r="B180" s="104" t="s">
        <v>459</v>
      </c>
      <c r="C180" s="221" t="s">
        <v>244</v>
      </c>
      <c r="D180" s="222"/>
      <c r="E180" s="222"/>
      <c r="F180" s="222"/>
      <c r="G180" s="221"/>
      <c r="H180" s="222"/>
      <c r="I180" s="105">
        <v>42</v>
      </c>
      <c r="J180" s="106"/>
      <c r="K180" s="223">
        <v>0</v>
      </c>
      <c r="L180" s="222"/>
      <c r="M180" s="222"/>
      <c r="N180" s="226">
        <f t="shared" si="3"/>
        <v>0</v>
      </c>
      <c r="O180" s="227"/>
    </row>
    <row r="181" spans="2:15" ht="25.5" customHeight="1" x14ac:dyDescent="0.2">
      <c r="B181" s="104" t="s">
        <v>460</v>
      </c>
      <c r="C181" s="221" t="s">
        <v>86</v>
      </c>
      <c r="D181" s="222"/>
      <c r="E181" s="222"/>
      <c r="F181" s="222"/>
      <c r="G181" s="221"/>
      <c r="H181" s="222"/>
      <c r="I181" s="105">
        <v>900</v>
      </c>
      <c r="J181" s="106"/>
      <c r="K181" s="223">
        <v>362.04</v>
      </c>
      <c r="L181" s="222"/>
      <c r="M181" s="222"/>
      <c r="N181" s="226">
        <f t="shared" si="3"/>
        <v>0.40226666666666672</v>
      </c>
      <c r="O181" s="227"/>
    </row>
    <row r="182" spans="2:15" x14ac:dyDescent="0.2">
      <c r="B182" s="104" t="s">
        <v>476</v>
      </c>
      <c r="C182" s="221" t="s">
        <v>269</v>
      </c>
      <c r="D182" s="222"/>
      <c r="E182" s="222"/>
      <c r="F182" s="222"/>
      <c r="G182" s="221"/>
      <c r="H182" s="222"/>
      <c r="I182" s="105">
        <v>35</v>
      </c>
      <c r="J182" s="106"/>
      <c r="K182" s="223">
        <v>29.4</v>
      </c>
      <c r="L182" s="222"/>
      <c r="M182" s="222"/>
      <c r="N182" s="226">
        <f t="shared" si="3"/>
        <v>0.84</v>
      </c>
      <c r="O182" s="227"/>
    </row>
    <row r="183" spans="2:15" x14ac:dyDescent="0.2">
      <c r="B183" s="104" t="s">
        <v>480</v>
      </c>
      <c r="C183" s="221" t="s">
        <v>333</v>
      </c>
      <c r="D183" s="222"/>
      <c r="E183" s="222"/>
      <c r="F183" s="222"/>
      <c r="G183" s="221"/>
      <c r="H183" s="222"/>
      <c r="I183" s="105">
        <v>28</v>
      </c>
      <c r="J183" s="106"/>
      <c r="K183" s="223">
        <v>0</v>
      </c>
      <c r="L183" s="222"/>
      <c r="M183" s="222"/>
      <c r="N183" s="226">
        <f t="shared" si="3"/>
        <v>0</v>
      </c>
      <c r="O183" s="227"/>
    </row>
    <row r="184" spans="2:15" x14ac:dyDescent="0.2">
      <c r="B184" s="104" t="s">
        <v>461</v>
      </c>
      <c r="C184" s="221" t="s">
        <v>234</v>
      </c>
      <c r="D184" s="222"/>
      <c r="E184" s="222"/>
      <c r="F184" s="222"/>
      <c r="G184" s="221"/>
      <c r="H184" s="222"/>
      <c r="I184" s="105">
        <v>230</v>
      </c>
      <c r="J184" s="106"/>
      <c r="K184" s="223">
        <v>92.96</v>
      </c>
      <c r="L184" s="222"/>
      <c r="M184" s="222"/>
      <c r="N184" s="226">
        <f t="shared" si="3"/>
        <v>0.40417391304347822</v>
      </c>
      <c r="O184" s="227"/>
    </row>
    <row r="185" spans="2:15" ht="22.5" x14ac:dyDescent="0.2">
      <c r="B185" s="136">
        <v>92221</v>
      </c>
      <c r="C185" s="132" t="s">
        <v>264</v>
      </c>
      <c r="D185" s="133"/>
      <c r="E185" s="133"/>
      <c r="F185" s="133"/>
      <c r="G185" s="132"/>
      <c r="H185" s="133"/>
      <c r="I185" s="134">
        <v>470.07</v>
      </c>
      <c r="J185" s="133"/>
      <c r="K185" s="223">
        <v>0</v>
      </c>
      <c r="L185" s="223"/>
      <c r="M185" s="223"/>
      <c r="N185" s="161">
        <v>0</v>
      </c>
      <c r="O185" s="162"/>
    </row>
    <row r="186" spans="2:15" x14ac:dyDescent="0.2">
      <c r="B186" s="114" t="s">
        <v>548</v>
      </c>
      <c r="C186" s="216" t="s">
        <v>559</v>
      </c>
      <c r="D186" s="217"/>
      <c r="E186" s="217"/>
      <c r="F186" s="217"/>
      <c r="G186" s="216"/>
      <c r="H186" s="217"/>
      <c r="I186" s="115">
        <f>SUM(I187:I195)</f>
        <v>6438.13</v>
      </c>
      <c r="J186" s="116"/>
      <c r="K186" s="218">
        <f>SUM(K187:M195)</f>
        <v>2506.9700000000003</v>
      </c>
      <c r="L186" s="217"/>
      <c r="M186" s="217"/>
      <c r="N186" s="219">
        <f t="shared" si="3"/>
        <v>0.38939412531278494</v>
      </c>
      <c r="O186" s="220"/>
    </row>
    <row r="187" spans="2:15" x14ac:dyDescent="0.2">
      <c r="B187" s="104" t="s">
        <v>450</v>
      </c>
      <c r="C187" s="221" t="s">
        <v>223</v>
      </c>
      <c r="D187" s="222"/>
      <c r="E187" s="222"/>
      <c r="F187" s="222"/>
      <c r="G187" s="221"/>
      <c r="H187" s="222"/>
      <c r="I187" s="105">
        <v>4600</v>
      </c>
      <c r="J187" s="106"/>
      <c r="K187" s="223">
        <v>2021.89</v>
      </c>
      <c r="L187" s="222"/>
      <c r="M187" s="222"/>
      <c r="N187" s="226">
        <f t="shared" si="3"/>
        <v>0.43954130434782612</v>
      </c>
      <c r="O187" s="227"/>
    </row>
    <row r="188" spans="2:15" x14ac:dyDescent="0.2">
      <c r="B188" s="104" t="s">
        <v>454</v>
      </c>
      <c r="C188" s="221" t="s">
        <v>227</v>
      </c>
      <c r="D188" s="222"/>
      <c r="E188" s="222"/>
      <c r="F188" s="222"/>
      <c r="G188" s="221"/>
      <c r="H188" s="222"/>
      <c r="I188" s="105">
        <v>193</v>
      </c>
      <c r="J188" s="106"/>
      <c r="K188" s="223">
        <v>38.700000000000003</v>
      </c>
      <c r="L188" s="222"/>
      <c r="M188" s="222"/>
      <c r="N188" s="226">
        <f t="shared" si="3"/>
        <v>0.20051813471502591</v>
      </c>
      <c r="O188" s="227"/>
    </row>
    <row r="189" spans="2:15" x14ac:dyDescent="0.2">
      <c r="B189" s="104" t="s">
        <v>458</v>
      </c>
      <c r="C189" s="221" t="s">
        <v>231</v>
      </c>
      <c r="D189" s="222"/>
      <c r="E189" s="222"/>
      <c r="F189" s="222"/>
      <c r="G189" s="221"/>
      <c r="H189" s="222"/>
      <c r="I189" s="105">
        <v>155</v>
      </c>
      <c r="J189" s="106"/>
      <c r="K189" s="223">
        <v>0</v>
      </c>
      <c r="L189" s="222"/>
      <c r="M189" s="222"/>
      <c r="N189" s="226">
        <f t="shared" si="3"/>
        <v>0</v>
      </c>
      <c r="O189" s="227"/>
    </row>
    <row r="190" spans="2:15" x14ac:dyDescent="0.2">
      <c r="B190" s="104" t="s">
        <v>459</v>
      </c>
      <c r="C190" s="221" t="s">
        <v>244</v>
      </c>
      <c r="D190" s="222"/>
      <c r="E190" s="222"/>
      <c r="F190" s="222"/>
      <c r="G190" s="221"/>
      <c r="H190" s="222"/>
      <c r="I190" s="105">
        <v>39</v>
      </c>
      <c r="J190" s="106"/>
      <c r="K190" s="223">
        <v>0</v>
      </c>
      <c r="L190" s="222"/>
      <c r="M190" s="222"/>
      <c r="N190" s="226">
        <f t="shared" si="3"/>
        <v>0</v>
      </c>
      <c r="O190" s="227"/>
    </row>
    <row r="191" spans="2:15" ht="24.75" customHeight="1" x14ac:dyDescent="0.2">
      <c r="B191" s="104" t="s">
        <v>460</v>
      </c>
      <c r="C191" s="221" t="s">
        <v>86</v>
      </c>
      <c r="D191" s="222"/>
      <c r="E191" s="222"/>
      <c r="F191" s="222"/>
      <c r="G191" s="221"/>
      <c r="H191" s="222"/>
      <c r="I191" s="105">
        <v>750</v>
      </c>
      <c r="J191" s="106"/>
      <c r="K191" s="223">
        <v>333.63</v>
      </c>
      <c r="L191" s="222"/>
      <c r="M191" s="222"/>
      <c r="N191" s="226">
        <f t="shared" si="3"/>
        <v>0.44484000000000001</v>
      </c>
      <c r="O191" s="227"/>
    </row>
    <row r="192" spans="2:15" x14ac:dyDescent="0.2">
      <c r="B192" s="104" t="s">
        <v>476</v>
      </c>
      <c r="C192" s="221" t="s">
        <v>269</v>
      </c>
      <c r="D192" s="222"/>
      <c r="E192" s="222"/>
      <c r="F192" s="222"/>
      <c r="G192" s="221"/>
      <c r="H192" s="222"/>
      <c r="I192" s="105">
        <v>32</v>
      </c>
      <c r="J192" s="106"/>
      <c r="K192" s="223">
        <v>27.09</v>
      </c>
      <c r="L192" s="222"/>
      <c r="M192" s="222"/>
      <c r="N192" s="226">
        <f t="shared" si="3"/>
        <v>0.8465625</v>
      </c>
      <c r="O192" s="227"/>
    </row>
    <row r="193" spans="2:15" x14ac:dyDescent="0.2">
      <c r="B193" s="104" t="s">
        <v>480</v>
      </c>
      <c r="C193" s="221" t="s">
        <v>333</v>
      </c>
      <c r="D193" s="222"/>
      <c r="E193" s="222"/>
      <c r="F193" s="222"/>
      <c r="G193" s="221"/>
      <c r="H193" s="222"/>
      <c r="I193" s="105">
        <v>26</v>
      </c>
      <c r="J193" s="106"/>
      <c r="K193" s="223">
        <v>0</v>
      </c>
      <c r="L193" s="222"/>
      <c r="M193" s="222"/>
      <c r="N193" s="226">
        <f t="shared" si="3"/>
        <v>0</v>
      </c>
      <c r="O193" s="227"/>
    </row>
    <row r="194" spans="2:15" x14ac:dyDescent="0.2">
      <c r="B194" s="104" t="s">
        <v>461</v>
      </c>
      <c r="C194" s="221" t="s">
        <v>234</v>
      </c>
      <c r="D194" s="222"/>
      <c r="E194" s="222"/>
      <c r="F194" s="222"/>
      <c r="G194" s="221"/>
      <c r="H194" s="222"/>
      <c r="I194" s="105">
        <v>210</v>
      </c>
      <c r="J194" s="106"/>
      <c r="K194" s="223">
        <v>85.66</v>
      </c>
      <c r="L194" s="222"/>
      <c r="M194" s="222"/>
      <c r="N194" s="226">
        <f t="shared" si="3"/>
        <v>0.40790476190476188</v>
      </c>
      <c r="O194" s="227"/>
    </row>
    <row r="195" spans="2:15" ht="22.5" x14ac:dyDescent="0.2">
      <c r="B195" s="136">
        <v>92221</v>
      </c>
      <c r="C195" s="132" t="s">
        <v>264</v>
      </c>
      <c r="D195" s="133"/>
      <c r="E195" s="133"/>
      <c r="F195" s="133"/>
      <c r="G195" s="132"/>
      <c r="H195" s="133"/>
      <c r="I195" s="134">
        <v>433.13</v>
      </c>
      <c r="J195" s="133"/>
      <c r="K195" s="223">
        <v>0</v>
      </c>
      <c r="L195" s="223"/>
      <c r="M195" s="223"/>
      <c r="N195" s="161">
        <v>0</v>
      </c>
      <c r="O195" s="162"/>
    </row>
    <row r="196" spans="2:15" ht="12.75" customHeight="1" x14ac:dyDescent="0.2">
      <c r="B196" s="129" t="s">
        <v>560</v>
      </c>
      <c r="C196" s="216" t="s">
        <v>561</v>
      </c>
      <c r="D196" s="217"/>
      <c r="E196" s="217"/>
      <c r="F196" s="217"/>
      <c r="G196" s="216"/>
      <c r="H196" s="217"/>
      <c r="I196" s="131">
        <f>SUM(I197:I205)</f>
        <v>36476.400000000001</v>
      </c>
      <c r="J196" s="130"/>
      <c r="K196" s="218">
        <f>SUM(K197:M205)</f>
        <v>14205.989999999998</v>
      </c>
      <c r="L196" s="217"/>
      <c r="M196" s="217"/>
      <c r="N196" s="219">
        <f t="shared" ref="N196:N204" si="7">K196/I196</f>
        <v>0.38945701878474842</v>
      </c>
      <c r="O196" s="220"/>
    </row>
    <row r="197" spans="2:15" ht="12.75" customHeight="1" x14ac:dyDescent="0.2">
      <c r="B197" s="132" t="s">
        <v>450</v>
      </c>
      <c r="C197" s="221" t="s">
        <v>223</v>
      </c>
      <c r="D197" s="222"/>
      <c r="E197" s="222"/>
      <c r="F197" s="222"/>
      <c r="G197" s="221"/>
      <c r="H197" s="222"/>
      <c r="I197" s="134">
        <v>26000</v>
      </c>
      <c r="J197" s="133"/>
      <c r="K197" s="223">
        <v>11457.32</v>
      </c>
      <c r="L197" s="222"/>
      <c r="M197" s="222"/>
      <c r="N197" s="226">
        <f t="shared" si="7"/>
        <v>0.44066615384615382</v>
      </c>
      <c r="O197" s="227"/>
    </row>
    <row r="198" spans="2:15" x14ac:dyDescent="0.2">
      <c r="B198" s="132" t="s">
        <v>454</v>
      </c>
      <c r="C198" s="221" t="s">
        <v>227</v>
      </c>
      <c r="D198" s="222"/>
      <c r="E198" s="222"/>
      <c r="F198" s="222"/>
      <c r="G198" s="221"/>
      <c r="H198" s="222"/>
      <c r="I198" s="134">
        <v>1097</v>
      </c>
      <c r="J198" s="133"/>
      <c r="K198" s="223">
        <v>219.3</v>
      </c>
      <c r="L198" s="222"/>
      <c r="M198" s="222"/>
      <c r="N198" s="226">
        <f t="shared" si="7"/>
        <v>0.19990884229717412</v>
      </c>
      <c r="O198" s="227"/>
    </row>
    <row r="199" spans="2:15" x14ac:dyDescent="0.2">
      <c r="B199" s="132" t="s">
        <v>458</v>
      </c>
      <c r="C199" s="221" t="s">
        <v>231</v>
      </c>
      <c r="D199" s="222"/>
      <c r="E199" s="222"/>
      <c r="F199" s="222"/>
      <c r="G199" s="221"/>
      <c r="H199" s="222"/>
      <c r="I199" s="134">
        <v>877</v>
      </c>
      <c r="J199" s="133"/>
      <c r="K199" s="223">
        <v>0</v>
      </c>
      <c r="L199" s="222"/>
      <c r="M199" s="222"/>
      <c r="N199" s="226">
        <f t="shared" si="7"/>
        <v>0</v>
      </c>
      <c r="O199" s="227"/>
    </row>
    <row r="200" spans="2:15" x14ac:dyDescent="0.2">
      <c r="B200" s="132" t="s">
        <v>459</v>
      </c>
      <c r="C200" s="221" t="s">
        <v>244</v>
      </c>
      <c r="D200" s="222"/>
      <c r="E200" s="222"/>
      <c r="F200" s="222"/>
      <c r="G200" s="221"/>
      <c r="H200" s="222"/>
      <c r="I200" s="134">
        <v>219</v>
      </c>
      <c r="J200" s="133"/>
      <c r="K200" s="223">
        <v>0</v>
      </c>
      <c r="L200" s="222"/>
      <c r="M200" s="222"/>
      <c r="N200" s="226">
        <f t="shared" si="7"/>
        <v>0</v>
      </c>
      <c r="O200" s="227"/>
    </row>
    <row r="201" spans="2:15" ht="21.75" customHeight="1" x14ac:dyDescent="0.2">
      <c r="B201" s="132" t="s">
        <v>460</v>
      </c>
      <c r="C201" s="221" t="s">
        <v>86</v>
      </c>
      <c r="D201" s="222"/>
      <c r="E201" s="222"/>
      <c r="F201" s="222"/>
      <c r="G201" s="221"/>
      <c r="H201" s="222"/>
      <c r="I201" s="134">
        <v>4300</v>
      </c>
      <c r="J201" s="133"/>
      <c r="K201" s="223">
        <v>1890.48</v>
      </c>
      <c r="L201" s="222"/>
      <c r="M201" s="222"/>
      <c r="N201" s="226">
        <f t="shared" si="7"/>
        <v>0.43964651162790697</v>
      </c>
      <c r="O201" s="227"/>
    </row>
    <row r="202" spans="2:15" x14ac:dyDescent="0.2">
      <c r="B202" s="132" t="s">
        <v>476</v>
      </c>
      <c r="C202" s="221" t="s">
        <v>269</v>
      </c>
      <c r="D202" s="222"/>
      <c r="E202" s="222"/>
      <c r="F202" s="222"/>
      <c r="G202" s="221"/>
      <c r="H202" s="222"/>
      <c r="I202" s="134">
        <v>183</v>
      </c>
      <c r="J202" s="133"/>
      <c r="K202" s="223">
        <v>153.51</v>
      </c>
      <c r="L202" s="222"/>
      <c r="M202" s="222"/>
      <c r="N202" s="226">
        <f t="shared" si="7"/>
        <v>0.83885245901639338</v>
      </c>
      <c r="O202" s="227"/>
    </row>
    <row r="203" spans="2:15" x14ac:dyDescent="0.2">
      <c r="B203" s="132" t="s">
        <v>480</v>
      </c>
      <c r="C203" s="221" t="s">
        <v>333</v>
      </c>
      <c r="D203" s="222"/>
      <c r="E203" s="222"/>
      <c r="F203" s="222"/>
      <c r="G203" s="221"/>
      <c r="H203" s="222"/>
      <c r="I203" s="134">
        <v>146</v>
      </c>
      <c r="J203" s="133"/>
      <c r="K203" s="223">
        <v>0</v>
      </c>
      <c r="L203" s="222"/>
      <c r="M203" s="222"/>
      <c r="N203" s="226">
        <f t="shared" si="7"/>
        <v>0</v>
      </c>
      <c r="O203" s="227"/>
    </row>
    <row r="204" spans="2:15" x14ac:dyDescent="0.2">
      <c r="B204" s="132" t="s">
        <v>461</v>
      </c>
      <c r="C204" s="221" t="s">
        <v>234</v>
      </c>
      <c r="D204" s="222"/>
      <c r="E204" s="222"/>
      <c r="F204" s="222"/>
      <c r="G204" s="221"/>
      <c r="H204" s="222"/>
      <c r="I204" s="134">
        <v>1200</v>
      </c>
      <c r="J204" s="133"/>
      <c r="K204" s="223">
        <v>485.38</v>
      </c>
      <c r="L204" s="222"/>
      <c r="M204" s="222"/>
      <c r="N204" s="226">
        <f t="shared" si="7"/>
        <v>0.40448333333333331</v>
      </c>
      <c r="O204" s="227"/>
    </row>
    <row r="205" spans="2:15" ht="22.5" x14ac:dyDescent="0.2">
      <c r="B205" s="136">
        <v>92221</v>
      </c>
      <c r="C205" s="132" t="s">
        <v>264</v>
      </c>
      <c r="D205" s="133"/>
      <c r="E205" s="133"/>
      <c r="F205" s="133"/>
      <c r="G205" s="132"/>
      <c r="H205" s="133"/>
      <c r="I205" s="134">
        <v>2454.4</v>
      </c>
      <c r="J205" s="133"/>
      <c r="K205" s="223">
        <v>0</v>
      </c>
      <c r="L205" s="223"/>
      <c r="M205" s="223"/>
      <c r="N205" s="161">
        <v>0</v>
      </c>
      <c r="O205" s="162"/>
    </row>
    <row r="206" spans="2:15" ht="22.5" x14ac:dyDescent="0.2">
      <c r="B206" s="111" t="s">
        <v>447</v>
      </c>
      <c r="C206" s="228" t="s">
        <v>448</v>
      </c>
      <c r="D206" s="229"/>
      <c r="E206" s="229"/>
      <c r="F206" s="229"/>
      <c r="G206" s="228"/>
      <c r="H206" s="229"/>
      <c r="I206" s="112">
        <f>SUM(I207,I209)</f>
        <v>3450</v>
      </c>
      <c r="J206" s="113"/>
      <c r="K206" s="230">
        <f>SUM(K207,K209)</f>
        <v>3343.5699999999997</v>
      </c>
      <c r="L206" s="229"/>
      <c r="M206" s="229"/>
      <c r="N206" s="231">
        <f t="shared" si="3"/>
        <v>0.96915072463768104</v>
      </c>
      <c r="O206" s="232"/>
    </row>
    <row r="207" spans="2:15" x14ac:dyDescent="0.2">
      <c r="B207" s="129" t="s">
        <v>548</v>
      </c>
      <c r="C207" s="216" t="s">
        <v>559</v>
      </c>
      <c r="D207" s="217"/>
      <c r="E207" s="217"/>
      <c r="F207" s="217"/>
      <c r="G207" s="216"/>
      <c r="H207" s="217"/>
      <c r="I207" s="131">
        <f>I208</f>
        <v>172.5</v>
      </c>
      <c r="J207" s="130"/>
      <c r="K207" s="218">
        <f>K208</f>
        <v>159.22</v>
      </c>
      <c r="L207" s="217"/>
      <c r="M207" s="217"/>
      <c r="N207" s="219">
        <f t="shared" ref="N207:N208" si="8">K207/I207</f>
        <v>0.92301449275362313</v>
      </c>
      <c r="O207" s="220"/>
    </row>
    <row r="208" spans="2:15" x14ac:dyDescent="0.2">
      <c r="B208" s="132" t="s">
        <v>488</v>
      </c>
      <c r="C208" s="221" t="s">
        <v>289</v>
      </c>
      <c r="D208" s="222"/>
      <c r="E208" s="222"/>
      <c r="F208" s="222"/>
      <c r="G208" s="221"/>
      <c r="H208" s="222"/>
      <c r="I208" s="134">
        <v>172.5</v>
      </c>
      <c r="J208" s="133"/>
      <c r="K208" s="223">
        <v>159.22</v>
      </c>
      <c r="L208" s="222"/>
      <c r="M208" s="222"/>
      <c r="N208" s="224">
        <f t="shared" si="8"/>
        <v>0.92301449275362313</v>
      </c>
      <c r="O208" s="225"/>
    </row>
    <row r="209" spans="2:15" x14ac:dyDescent="0.2">
      <c r="B209" s="129" t="s">
        <v>562</v>
      </c>
      <c r="C209" s="216" t="s">
        <v>563</v>
      </c>
      <c r="D209" s="217"/>
      <c r="E209" s="217"/>
      <c r="F209" s="217"/>
      <c r="G209" s="216"/>
      <c r="H209" s="217"/>
      <c r="I209" s="131">
        <f>I210</f>
        <v>3277.5</v>
      </c>
      <c r="J209" s="130"/>
      <c r="K209" s="218">
        <f>K210</f>
        <v>3184.35</v>
      </c>
      <c r="L209" s="217"/>
      <c r="M209" s="217"/>
      <c r="N209" s="219">
        <f t="shared" ref="N209" si="9">K209/I209</f>
        <v>0.97157894736842099</v>
      </c>
      <c r="O209" s="220"/>
    </row>
    <row r="210" spans="2:15" x14ac:dyDescent="0.2">
      <c r="B210" s="104" t="s">
        <v>488</v>
      </c>
      <c r="C210" s="221" t="s">
        <v>289</v>
      </c>
      <c r="D210" s="222"/>
      <c r="E210" s="222"/>
      <c r="F210" s="222"/>
      <c r="G210" s="221"/>
      <c r="H210" s="222"/>
      <c r="I210" s="105">
        <v>3277.5</v>
      </c>
      <c r="J210" s="106"/>
      <c r="K210" s="223">
        <v>3184.35</v>
      </c>
      <c r="L210" s="222"/>
      <c r="M210" s="222"/>
      <c r="N210" s="224">
        <f t="shared" si="3"/>
        <v>0.97157894736842099</v>
      </c>
      <c r="O210" s="225"/>
    </row>
    <row r="211" spans="2:15" ht="22.5" x14ac:dyDescent="0.2">
      <c r="B211" s="111" t="s">
        <v>564</v>
      </c>
      <c r="C211" s="228" t="s">
        <v>448</v>
      </c>
      <c r="D211" s="229"/>
      <c r="E211" s="229"/>
      <c r="F211" s="229"/>
      <c r="G211" s="228"/>
      <c r="H211" s="229"/>
      <c r="I211" s="112">
        <f>SUM(I212,I214)</f>
        <v>2000</v>
      </c>
      <c r="J211" s="113"/>
      <c r="K211" s="230">
        <f>SUM(K212,K214)</f>
        <v>0</v>
      </c>
      <c r="L211" s="229"/>
      <c r="M211" s="229"/>
      <c r="N211" s="231">
        <f t="shared" si="3"/>
        <v>0</v>
      </c>
      <c r="O211" s="232"/>
    </row>
    <row r="212" spans="2:15" x14ac:dyDescent="0.2">
      <c r="B212" s="129" t="s">
        <v>548</v>
      </c>
      <c r="C212" s="216" t="s">
        <v>559</v>
      </c>
      <c r="D212" s="217"/>
      <c r="E212" s="217"/>
      <c r="F212" s="217"/>
      <c r="G212" s="216"/>
      <c r="H212" s="217"/>
      <c r="I212" s="131">
        <f>I213</f>
        <v>100</v>
      </c>
      <c r="J212" s="130"/>
      <c r="K212" s="218">
        <f>K213</f>
        <v>0</v>
      </c>
      <c r="L212" s="217"/>
      <c r="M212" s="217"/>
      <c r="N212" s="219">
        <f t="shared" si="3"/>
        <v>0</v>
      </c>
      <c r="O212" s="220"/>
    </row>
    <row r="213" spans="2:15" x14ac:dyDescent="0.2">
      <c r="B213" s="132" t="s">
        <v>488</v>
      </c>
      <c r="C213" s="221" t="s">
        <v>289</v>
      </c>
      <c r="D213" s="222"/>
      <c r="E213" s="222"/>
      <c r="F213" s="222"/>
      <c r="G213" s="221"/>
      <c r="H213" s="222"/>
      <c r="I213" s="134">
        <v>100</v>
      </c>
      <c r="J213" s="133"/>
      <c r="K213" s="223">
        <v>0</v>
      </c>
      <c r="L213" s="222"/>
      <c r="M213" s="222"/>
      <c r="N213" s="224">
        <f t="shared" si="3"/>
        <v>0</v>
      </c>
      <c r="O213" s="225"/>
    </row>
    <row r="214" spans="2:15" ht="12.75" customHeight="1" x14ac:dyDescent="0.2">
      <c r="B214" s="129" t="s">
        <v>562</v>
      </c>
      <c r="C214" s="216" t="s">
        <v>563</v>
      </c>
      <c r="D214" s="217"/>
      <c r="E214" s="217"/>
      <c r="F214" s="217"/>
      <c r="G214" s="216"/>
      <c r="H214" s="217"/>
      <c r="I214" s="131">
        <f>I215</f>
        <v>1900</v>
      </c>
      <c r="J214" s="130"/>
      <c r="K214" s="218">
        <f>K215</f>
        <v>0</v>
      </c>
      <c r="L214" s="217"/>
      <c r="M214" s="217"/>
      <c r="N214" s="219">
        <f t="shared" si="3"/>
        <v>0</v>
      </c>
      <c r="O214" s="220"/>
    </row>
    <row r="215" spans="2:15" x14ac:dyDescent="0.2">
      <c r="B215" s="104" t="s">
        <v>488</v>
      </c>
      <c r="C215" s="221" t="s">
        <v>289</v>
      </c>
      <c r="D215" s="222"/>
      <c r="E215" s="222"/>
      <c r="F215" s="222"/>
      <c r="G215" s="221"/>
      <c r="H215" s="222"/>
      <c r="I215" s="105">
        <v>1900</v>
      </c>
      <c r="J215" s="106"/>
      <c r="K215" s="223">
        <v>0</v>
      </c>
      <c r="L215" s="222"/>
      <c r="M215" s="222"/>
      <c r="N215" s="224">
        <f t="shared" si="3"/>
        <v>0</v>
      </c>
      <c r="O215" s="225"/>
    </row>
    <row r="216" spans="2:15" ht="22.5" x14ac:dyDescent="0.2">
      <c r="B216" s="108" t="s">
        <v>376</v>
      </c>
      <c r="C216" s="233" t="s">
        <v>377</v>
      </c>
      <c r="D216" s="234"/>
      <c r="E216" s="234"/>
      <c r="F216" s="234"/>
      <c r="G216" s="233"/>
      <c r="H216" s="234"/>
      <c r="I216" s="109">
        <f>SUM(I217,I219,I229,I231,I239)</f>
        <v>15334.51</v>
      </c>
      <c r="J216" s="110"/>
      <c r="K216" s="235">
        <f>SUM(K217,K219,K229,K231,K239)</f>
        <v>3850.84</v>
      </c>
      <c r="L216" s="234"/>
      <c r="M216" s="234"/>
      <c r="N216" s="236">
        <f t="shared" ref="N216:N242" si="10">K216/I216</f>
        <v>0.2511224682105917</v>
      </c>
      <c r="O216" s="237"/>
    </row>
    <row r="217" spans="2:15" x14ac:dyDescent="0.2">
      <c r="B217" s="114" t="s">
        <v>543</v>
      </c>
      <c r="C217" s="216" t="s">
        <v>188</v>
      </c>
      <c r="D217" s="217"/>
      <c r="E217" s="217"/>
      <c r="F217" s="217"/>
      <c r="G217" s="216"/>
      <c r="H217" s="217"/>
      <c r="I217" s="115">
        <f>I218</f>
        <v>150</v>
      </c>
      <c r="J217" s="116"/>
      <c r="K217" s="218">
        <f>K218</f>
        <v>0</v>
      </c>
      <c r="L217" s="217"/>
      <c r="M217" s="217"/>
      <c r="N217" s="219">
        <f t="shared" si="10"/>
        <v>0</v>
      </c>
      <c r="O217" s="220"/>
    </row>
    <row r="218" spans="2:15" x14ac:dyDescent="0.2">
      <c r="B218" s="104" t="s">
        <v>527</v>
      </c>
      <c r="C218" s="221" t="s">
        <v>173</v>
      </c>
      <c r="D218" s="222"/>
      <c r="E218" s="222"/>
      <c r="F218" s="222"/>
      <c r="G218" s="221"/>
      <c r="H218" s="222"/>
      <c r="I218" s="105">
        <v>150</v>
      </c>
      <c r="J218" s="106"/>
      <c r="K218" s="223">
        <v>0</v>
      </c>
      <c r="L218" s="222"/>
      <c r="M218" s="222"/>
      <c r="N218" s="226">
        <f t="shared" si="10"/>
        <v>0</v>
      </c>
      <c r="O218" s="227"/>
    </row>
    <row r="219" spans="2:15" x14ac:dyDescent="0.2">
      <c r="B219" s="114" t="s">
        <v>191</v>
      </c>
      <c r="C219" s="216" t="s">
        <v>192</v>
      </c>
      <c r="D219" s="217"/>
      <c r="E219" s="217"/>
      <c r="F219" s="217"/>
      <c r="G219" s="216"/>
      <c r="H219" s="217"/>
      <c r="I219" s="115">
        <f>SUM(I220:I228)</f>
        <v>5184.51</v>
      </c>
      <c r="J219" s="116"/>
      <c r="K219" s="218">
        <f>SUM(K220:M228)</f>
        <v>1047</v>
      </c>
      <c r="L219" s="217"/>
      <c r="M219" s="217"/>
      <c r="N219" s="219">
        <f t="shared" si="10"/>
        <v>0.20194772505019759</v>
      </c>
      <c r="O219" s="220"/>
    </row>
    <row r="220" spans="2:15" x14ac:dyDescent="0.2">
      <c r="B220" s="104" t="s">
        <v>529</v>
      </c>
      <c r="C220" s="221" t="s">
        <v>166</v>
      </c>
      <c r="D220" s="222"/>
      <c r="E220" s="222"/>
      <c r="F220" s="222"/>
      <c r="G220" s="221"/>
      <c r="H220" s="222"/>
      <c r="I220" s="105">
        <v>70</v>
      </c>
      <c r="J220" s="106"/>
      <c r="K220" s="223">
        <v>0</v>
      </c>
      <c r="L220" s="222"/>
      <c r="M220" s="222"/>
      <c r="N220" s="226">
        <f t="shared" si="10"/>
        <v>0</v>
      </c>
      <c r="O220" s="227"/>
    </row>
    <row r="221" spans="2:15" x14ac:dyDescent="0.2">
      <c r="B221" s="104" t="s">
        <v>530</v>
      </c>
      <c r="C221" s="221" t="s">
        <v>382</v>
      </c>
      <c r="D221" s="222"/>
      <c r="E221" s="222"/>
      <c r="F221" s="222"/>
      <c r="G221" s="221"/>
      <c r="H221" s="222"/>
      <c r="I221" s="105">
        <v>2000</v>
      </c>
      <c r="J221" s="106"/>
      <c r="K221" s="223">
        <v>0</v>
      </c>
      <c r="L221" s="222"/>
      <c r="M221" s="222"/>
      <c r="N221" s="226">
        <f t="shared" si="10"/>
        <v>0</v>
      </c>
      <c r="O221" s="227"/>
    </row>
    <row r="222" spans="2:15" x14ac:dyDescent="0.2">
      <c r="B222" s="104" t="s">
        <v>531</v>
      </c>
      <c r="C222" s="221" t="s">
        <v>387</v>
      </c>
      <c r="D222" s="222"/>
      <c r="E222" s="222"/>
      <c r="F222" s="222"/>
      <c r="G222" s="221"/>
      <c r="H222" s="222"/>
      <c r="I222" s="105">
        <v>500</v>
      </c>
      <c r="J222" s="106"/>
      <c r="K222" s="223">
        <v>0</v>
      </c>
      <c r="L222" s="222"/>
      <c r="M222" s="222"/>
      <c r="N222" s="226">
        <f t="shared" si="10"/>
        <v>0</v>
      </c>
      <c r="O222" s="227"/>
    </row>
    <row r="223" spans="2:15" x14ac:dyDescent="0.2">
      <c r="B223" s="104" t="s">
        <v>532</v>
      </c>
      <c r="C223" s="221" t="s">
        <v>384</v>
      </c>
      <c r="D223" s="222"/>
      <c r="E223" s="222"/>
      <c r="F223" s="222"/>
      <c r="G223" s="221"/>
      <c r="H223" s="222"/>
      <c r="I223" s="105">
        <v>200</v>
      </c>
      <c r="J223" s="106"/>
      <c r="K223" s="223">
        <v>0</v>
      </c>
      <c r="L223" s="222"/>
      <c r="M223" s="222"/>
      <c r="N223" s="226">
        <f t="shared" si="10"/>
        <v>0</v>
      </c>
      <c r="O223" s="227"/>
    </row>
    <row r="224" spans="2:15" x14ac:dyDescent="0.2">
      <c r="B224" s="104" t="s">
        <v>533</v>
      </c>
      <c r="C224" s="221" t="s">
        <v>392</v>
      </c>
      <c r="D224" s="222"/>
      <c r="E224" s="222"/>
      <c r="F224" s="222"/>
      <c r="G224" s="221"/>
      <c r="H224" s="222"/>
      <c r="I224" s="105">
        <v>400</v>
      </c>
      <c r="J224" s="106"/>
      <c r="K224" s="223">
        <v>0</v>
      </c>
      <c r="L224" s="222"/>
      <c r="M224" s="222"/>
      <c r="N224" s="226">
        <f t="shared" si="10"/>
        <v>0</v>
      </c>
      <c r="O224" s="227"/>
    </row>
    <row r="225" spans="2:15" x14ac:dyDescent="0.2">
      <c r="B225" s="104" t="s">
        <v>534</v>
      </c>
      <c r="C225" s="221" t="s">
        <v>389</v>
      </c>
      <c r="D225" s="222"/>
      <c r="E225" s="222"/>
      <c r="F225" s="222"/>
      <c r="G225" s="221"/>
      <c r="H225" s="222"/>
      <c r="I225" s="105">
        <v>1314.51</v>
      </c>
      <c r="J225" s="106"/>
      <c r="K225" s="223">
        <v>1047</v>
      </c>
      <c r="L225" s="222"/>
      <c r="M225" s="222"/>
      <c r="N225" s="226">
        <f t="shared" si="10"/>
        <v>0.79649451126275195</v>
      </c>
      <c r="O225" s="227"/>
    </row>
    <row r="226" spans="2:15" x14ac:dyDescent="0.2">
      <c r="B226" s="104" t="s">
        <v>526</v>
      </c>
      <c r="C226" s="221" t="s">
        <v>379</v>
      </c>
      <c r="D226" s="222"/>
      <c r="E226" s="222"/>
      <c r="F226" s="222"/>
      <c r="G226" s="221"/>
      <c r="H226" s="222"/>
      <c r="I226" s="105">
        <v>500</v>
      </c>
      <c r="J226" s="106"/>
      <c r="K226" s="223">
        <v>0</v>
      </c>
      <c r="L226" s="222"/>
      <c r="M226" s="222"/>
      <c r="N226" s="226">
        <f t="shared" si="10"/>
        <v>0</v>
      </c>
      <c r="O226" s="227"/>
    </row>
    <row r="227" spans="2:15" x14ac:dyDescent="0.2">
      <c r="B227" s="104" t="s">
        <v>527</v>
      </c>
      <c r="C227" s="221" t="s">
        <v>173</v>
      </c>
      <c r="D227" s="222"/>
      <c r="E227" s="222"/>
      <c r="F227" s="222"/>
      <c r="G227" s="221"/>
      <c r="H227" s="222"/>
      <c r="I227" s="105">
        <v>100</v>
      </c>
      <c r="J227" s="106"/>
      <c r="K227" s="223">
        <v>0</v>
      </c>
      <c r="L227" s="222"/>
      <c r="M227" s="222"/>
      <c r="N227" s="226">
        <f t="shared" si="10"/>
        <v>0</v>
      </c>
      <c r="O227" s="227"/>
    </row>
    <row r="228" spans="2:15" ht="31.5" customHeight="1" x14ac:dyDescent="0.2">
      <c r="B228" s="104" t="s">
        <v>528</v>
      </c>
      <c r="C228" s="221" t="s">
        <v>175</v>
      </c>
      <c r="D228" s="222"/>
      <c r="E228" s="222"/>
      <c r="F228" s="222"/>
      <c r="G228" s="221"/>
      <c r="H228" s="222"/>
      <c r="I228" s="105">
        <v>100</v>
      </c>
      <c r="J228" s="106"/>
      <c r="K228" s="223">
        <v>0</v>
      </c>
      <c r="L228" s="222"/>
      <c r="M228" s="222"/>
      <c r="N228" s="226">
        <f t="shared" si="10"/>
        <v>0</v>
      </c>
      <c r="O228" s="227"/>
    </row>
    <row r="229" spans="2:15" ht="24" customHeight="1" x14ac:dyDescent="0.2">
      <c r="B229" s="114" t="s">
        <v>199</v>
      </c>
      <c r="C229" s="216" t="s">
        <v>200</v>
      </c>
      <c r="D229" s="217"/>
      <c r="E229" s="217"/>
      <c r="F229" s="217"/>
      <c r="G229" s="216"/>
      <c r="H229" s="217"/>
      <c r="I229" s="115">
        <f>I230</f>
        <v>200</v>
      </c>
      <c r="J229" s="116"/>
      <c r="K229" s="218">
        <v>0</v>
      </c>
      <c r="L229" s="217"/>
      <c r="M229" s="217"/>
      <c r="N229" s="219">
        <f t="shared" si="10"/>
        <v>0</v>
      </c>
      <c r="O229" s="220"/>
    </row>
    <row r="230" spans="2:15" x14ac:dyDescent="0.2">
      <c r="B230" s="104" t="s">
        <v>526</v>
      </c>
      <c r="C230" s="221" t="s">
        <v>379</v>
      </c>
      <c r="D230" s="222"/>
      <c r="E230" s="222"/>
      <c r="F230" s="222"/>
      <c r="G230" s="221"/>
      <c r="H230" s="222"/>
      <c r="I230" s="105">
        <v>200</v>
      </c>
      <c r="J230" s="106"/>
      <c r="K230" s="223">
        <v>0</v>
      </c>
      <c r="L230" s="222"/>
      <c r="M230" s="222"/>
      <c r="N230" s="226">
        <f t="shared" si="10"/>
        <v>0</v>
      </c>
      <c r="O230" s="227"/>
    </row>
    <row r="231" spans="2:15" ht="28.5" customHeight="1" x14ac:dyDescent="0.2">
      <c r="B231" s="114" t="s">
        <v>545</v>
      </c>
      <c r="C231" s="216" t="s">
        <v>196</v>
      </c>
      <c r="D231" s="217"/>
      <c r="E231" s="217"/>
      <c r="F231" s="217"/>
      <c r="G231" s="216"/>
      <c r="H231" s="217"/>
      <c r="I231" s="115">
        <f>SUM(I232:I238)</f>
        <v>9000</v>
      </c>
      <c r="J231" s="116"/>
      <c r="K231" s="218">
        <f>SUM(K232:M238)</f>
        <v>2803.84</v>
      </c>
      <c r="L231" s="217"/>
      <c r="M231" s="217"/>
      <c r="N231" s="219">
        <f t="shared" si="10"/>
        <v>0.3115377777777778</v>
      </c>
      <c r="O231" s="220"/>
    </row>
    <row r="232" spans="2:15" x14ac:dyDescent="0.2">
      <c r="B232" s="104" t="s">
        <v>530</v>
      </c>
      <c r="C232" s="221" t="s">
        <v>382</v>
      </c>
      <c r="D232" s="222"/>
      <c r="E232" s="222"/>
      <c r="F232" s="222"/>
      <c r="G232" s="221"/>
      <c r="H232" s="222"/>
      <c r="I232" s="105">
        <v>700</v>
      </c>
      <c r="J232" s="106"/>
      <c r="K232" s="223">
        <v>495.75</v>
      </c>
      <c r="L232" s="222"/>
      <c r="M232" s="222"/>
      <c r="N232" s="224">
        <f t="shared" si="10"/>
        <v>0.70821428571428569</v>
      </c>
      <c r="O232" s="225"/>
    </row>
    <row r="233" spans="2:15" x14ac:dyDescent="0.2">
      <c r="B233" s="104" t="s">
        <v>531</v>
      </c>
      <c r="C233" s="221" t="s">
        <v>387</v>
      </c>
      <c r="D233" s="222"/>
      <c r="E233" s="222"/>
      <c r="F233" s="222"/>
      <c r="G233" s="221"/>
      <c r="H233" s="222"/>
      <c r="I233" s="105">
        <v>500</v>
      </c>
      <c r="J233" s="106"/>
      <c r="K233" s="223">
        <v>0</v>
      </c>
      <c r="L233" s="222"/>
      <c r="M233" s="222"/>
      <c r="N233" s="224">
        <f t="shared" si="10"/>
        <v>0</v>
      </c>
      <c r="O233" s="225"/>
    </row>
    <row r="234" spans="2:15" x14ac:dyDescent="0.2">
      <c r="B234" s="104" t="s">
        <v>532</v>
      </c>
      <c r="C234" s="221" t="s">
        <v>384</v>
      </c>
      <c r="D234" s="222"/>
      <c r="E234" s="222"/>
      <c r="F234" s="222"/>
      <c r="G234" s="221"/>
      <c r="H234" s="222"/>
      <c r="I234" s="105">
        <v>900</v>
      </c>
      <c r="J234" s="106"/>
      <c r="K234" s="223">
        <v>800</v>
      </c>
      <c r="L234" s="222"/>
      <c r="M234" s="222"/>
      <c r="N234" s="224">
        <f t="shared" si="10"/>
        <v>0.88888888888888884</v>
      </c>
      <c r="O234" s="225"/>
    </row>
    <row r="235" spans="2:15" x14ac:dyDescent="0.2">
      <c r="B235" s="104" t="s">
        <v>533</v>
      </c>
      <c r="C235" s="221" t="s">
        <v>392</v>
      </c>
      <c r="D235" s="222"/>
      <c r="E235" s="222"/>
      <c r="F235" s="222"/>
      <c r="G235" s="221"/>
      <c r="H235" s="222"/>
      <c r="I235" s="105">
        <v>200</v>
      </c>
      <c r="J235" s="106"/>
      <c r="K235" s="223">
        <v>0</v>
      </c>
      <c r="L235" s="222"/>
      <c r="M235" s="222"/>
      <c r="N235" s="224">
        <f t="shared" si="10"/>
        <v>0</v>
      </c>
      <c r="O235" s="225"/>
    </row>
    <row r="236" spans="2:15" x14ac:dyDescent="0.2">
      <c r="B236" s="104" t="s">
        <v>534</v>
      </c>
      <c r="C236" s="221" t="s">
        <v>389</v>
      </c>
      <c r="D236" s="222"/>
      <c r="E236" s="222"/>
      <c r="F236" s="222"/>
      <c r="G236" s="221"/>
      <c r="H236" s="222"/>
      <c r="I236" s="105">
        <v>1700</v>
      </c>
      <c r="J236" s="106"/>
      <c r="K236" s="223">
        <v>1508.09</v>
      </c>
      <c r="L236" s="222"/>
      <c r="M236" s="222"/>
      <c r="N236" s="224">
        <f t="shared" si="10"/>
        <v>0.88711176470588227</v>
      </c>
      <c r="O236" s="225"/>
    </row>
    <row r="237" spans="2:15" x14ac:dyDescent="0.2">
      <c r="B237" s="104" t="s">
        <v>526</v>
      </c>
      <c r="C237" s="221" t="s">
        <v>379</v>
      </c>
      <c r="D237" s="222"/>
      <c r="E237" s="222"/>
      <c r="F237" s="222"/>
      <c r="G237" s="221"/>
      <c r="H237" s="222"/>
      <c r="I237" s="105">
        <v>100</v>
      </c>
      <c r="J237" s="106"/>
      <c r="K237" s="223">
        <v>0</v>
      </c>
      <c r="L237" s="222"/>
      <c r="M237" s="222"/>
      <c r="N237" s="224">
        <f t="shared" si="10"/>
        <v>0</v>
      </c>
      <c r="O237" s="225"/>
    </row>
    <row r="238" spans="2:15" x14ac:dyDescent="0.2">
      <c r="B238" s="104" t="s">
        <v>527</v>
      </c>
      <c r="C238" s="221" t="s">
        <v>173</v>
      </c>
      <c r="D238" s="222"/>
      <c r="E238" s="222"/>
      <c r="F238" s="222"/>
      <c r="G238" s="221"/>
      <c r="H238" s="222"/>
      <c r="I238" s="105">
        <v>4900</v>
      </c>
      <c r="J238" s="106"/>
      <c r="K238" s="223">
        <v>0</v>
      </c>
      <c r="L238" s="222"/>
      <c r="M238" s="222"/>
      <c r="N238" s="224">
        <f t="shared" si="10"/>
        <v>0</v>
      </c>
      <c r="O238" s="225"/>
    </row>
    <row r="239" spans="2:15" x14ac:dyDescent="0.2">
      <c r="B239" s="114" t="s">
        <v>208</v>
      </c>
      <c r="C239" s="216" t="s">
        <v>209</v>
      </c>
      <c r="D239" s="217"/>
      <c r="E239" s="217"/>
      <c r="F239" s="217"/>
      <c r="G239" s="216"/>
      <c r="H239" s="217"/>
      <c r="I239" s="115">
        <f>SUM(I240:I242)</f>
        <v>800</v>
      </c>
      <c r="J239" s="116"/>
      <c r="K239" s="218">
        <f>SUM(K240:M242)</f>
        <v>0</v>
      </c>
      <c r="L239" s="217"/>
      <c r="M239" s="217"/>
      <c r="N239" s="219">
        <f t="shared" si="10"/>
        <v>0</v>
      </c>
      <c r="O239" s="220"/>
    </row>
    <row r="240" spans="2:15" x14ac:dyDescent="0.2">
      <c r="B240" s="132" t="s">
        <v>530</v>
      </c>
      <c r="C240" s="221" t="s">
        <v>382</v>
      </c>
      <c r="D240" s="222"/>
      <c r="E240" s="222"/>
      <c r="F240" s="222"/>
      <c r="G240" s="221"/>
      <c r="H240" s="222"/>
      <c r="I240" s="134">
        <v>300</v>
      </c>
      <c r="J240" s="133"/>
      <c r="K240" s="223">
        <v>0</v>
      </c>
      <c r="L240" s="222"/>
      <c r="M240" s="222"/>
      <c r="N240" s="224">
        <f t="shared" ref="N240" si="11">K240/I240</f>
        <v>0</v>
      </c>
      <c r="O240" s="225"/>
    </row>
    <row r="241" spans="2:15" x14ac:dyDescent="0.2">
      <c r="B241" s="104" t="s">
        <v>531</v>
      </c>
      <c r="C241" s="221" t="s">
        <v>387</v>
      </c>
      <c r="D241" s="222"/>
      <c r="E241" s="222"/>
      <c r="F241" s="222"/>
      <c r="G241" s="221"/>
      <c r="H241" s="222"/>
      <c r="I241" s="105">
        <v>400</v>
      </c>
      <c r="J241" s="106"/>
      <c r="K241" s="223">
        <v>0</v>
      </c>
      <c r="L241" s="222"/>
      <c r="M241" s="222"/>
      <c r="N241" s="224">
        <f t="shared" si="10"/>
        <v>0</v>
      </c>
      <c r="O241" s="225"/>
    </row>
    <row r="242" spans="2:15" x14ac:dyDescent="0.2">
      <c r="B242" s="104" t="s">
        <v>532</v>
      </c>
      <c r="C242" s="221" t="s">
        <v>384</v>
      </c>
      <c r="D242" s="222"/>
      <c r="E242" s="222"/>
      <c r="F242" s="222"/>
      <c r="G242" s="221"/>
      <c r="H242" s="222"/>
      <c r="I242" s="105">
        <v>100</v>
      </c>
      <c r="J242" s="106"/>
      <c r="K242" s="223">
        <v>0</v>
      </c>
      <c r="L242" s="222"/>
      <c r="M242" s="222"/>
      <c r="N242" s="224">
        <f t="shared" si="10"/>
        <v>0</v>
      </c>
      <c r="O242" s="225"/>
    </row>
    <row r="243" spans="2:15" ht="12.75" hidden="1" customHeight="1" x14ac:dyDescent="0.2"/>
  </sheetData>
  <mergeCells count="898">
    <mergeCell ref="C168:F168"/>
    <mergeCell ref="G168:H168"/>
    <mergeCell ref="K168:M168"/>
    <mergeCell ref="N168:O168"/>
    <mergeCell ref="C142:F142"/>
    <mergeCell ref="G142:H142"/>
    <mergeCell ref="K142:M142"/>
    <mergeCell ref="N142:O142"/>
    <mergeCell ref="C141:G141"/>
    <mergeCell ref="K141:M141"/>
    <mergeCell ref="C145:G145"/>
    <mergeCell ref="K145:M145"/>
    <mergeCell ref="C146:G146"/>
    <mergeCell ref="K146:M146"/>
    <mergeCell ref="C143:F143"/>
    <mergeCell ref="G143:H143"/>
    <mergeCell ref="K143:M143"/>
    <mergeCell ref="N143:O143"/>
    <mergeCell ref="C144:F144"/>
    <mergeCell ref="G144:H144"/>
    <mergeCell ref="K144:M144"/>
    <mergeCell ref="N144:O144"/>
    <mergeCell ref="C147:F147"/>
    <mergeCell ref="G147:H147"/>
    <mergeCell ref="K102:M102"/>
    <mergeCell ref="K103:M103"/>
    <mergeCell ref="K104:M104"/>
    <mergeCell ref="K105:M105"/>
    <mergeCell ref="K108:M108"/>
    <mergeCell ref="C120:F120"/>
    <mergeCell ref="G120:H120"/>
    <mergeCell ref="K120:M120"/>
    <mergeCell ref="C119:H119"/>
    <mergeCell ref="K119:M119"/>
    <mergeCell ref="C106:F106"/>
    <mergeCell ref="G106:H106"/>
    <mergeCell ref="K106:M106"/>
    <mergeCell ref="C110:F110"/>
    <mergeCell ref="G110:H110"/>
    <mergeCell ref="K110:M110"/>
    <mergeCell ref="C113:F113"/>
    <mergeCell ref="G113:H113"/>
    <mergeCell ref="K113:M113"/>
    <mergeCell ref="C116:F116"/>
    <mergeCell ref="G116:H116"/>
    <mergeCell ref="K116:M116"/>
    <mergeCell ref="C24:F24"/>
    <mergeCell ref="C25:G25"/>
    <mergeCell ref="K22:M22"/>
    <mergeCell ref="K24:M24"/>
    <mergeCell ref="K25:M25"/>
    <mergeCell ref="K99:M99"/>
    <mergeCell ref="C102:H102"/>
    <mergeCell ref="C101:H101"/>
    <mergeCell ref="C103:G103"/>
    <mergeCell ref="C26:F26"/>
    <mergeCell ref="G26:H26"/>
    <mergeCell ref="K26:M26"/>
    <mergeCell ref="C29:F29"/>
    <mergeCell ref="G29:H29"/>
    <mergeCell ref="K29:M29"/>
    <mergeCell ref="C32:F32"/>
    <mergeCell ref="G32:H32"/>
    <mergeCell ref="K32:M32"/>
    <mergeCell ref="C35:F35"/>
    <mergeCell ref="G35:H35"/>
    <mergeCell ref="K35:M35"/>
    <mergeCell ref="C38:F38"/>
    <mergeCell ref="G38:H38"/>
    <mergeCell ref="K38:M38"/>
    <mergeCell ref="C6:F6"/>
    <mergeCell ref="G6:H6"/>
    <mergeCell ref="K6:M6"/>
    <mergeCell ref="N6:O6"/>
    <mergeCell ref="B3:N3"/>
    <mergeCell ref="C7:F7"/>
    <mergeCell ref="G7:H7"/>
    <mergeCell ref="K7:M7"/>
    <mergeCell ref="N7:O7"/>
    <mergeCell ref="K5:M5"/>
    <mergeCell ref="N5:O5"/>
    <mergeCell ref="C8:F8"/>
    <mergeCell ref="G8:H8"/>
    <mergeCell ref="K8:M8"/>
    <mergeCell ref="N8:O8"/>
    <mergeCell ref="C9:F9"/>
    <mergeCell ref="G9:H9"/>
    <mergeCell ref="K9:M9"/>
    <mergeCell ref="N9:O9"/>
    <mergeCell ref="C10:F10"/>
    <mergeCell ref="G10:H10"/>
    <mergeCell ref="K10:M10"/>
    <mergeCell ref="N10:O10"/>
    <mergeCell ref="C11:F11"/>
    <mergeCell ref="G11:H11"/>
    <mergeCell ref="K11:M11"/>
    <mergeCell ref="N11:O11"/>
    <mergeCell ref="C12:F12"/>
    <mergeCell ref="G12:H12"/>
    <mergeCell ref="K12:M12"/>
    <mergeCell ref="N12:O12"/>
    <mergeCell ref="C13:F13"/>
    <mergeCell ref="G13:H13"/>
    <mergeCell ref="K13:M13"/>
    <mergeCell ref="N13:O13"/>
    <mergeCell ref="C14:F14"/>
    <mergeCell ref="G14:H14"/>
    <mergeCell ref="K14:M14"/>
    <mergeCell ref="N14:O14"/>
    <mergeCell ref="C15:F15"/>
    <mergeCell ref="G15:H15"/>
    <mergeCell ref="K15:M15"/>
    <mergeCell ref="N15:O15"/>
    <mergeCell ref="C16:F16"/>
    <mergeCell ref="G16:H16"/>
    <mergeCell ref="K16:M16"/>
    <mergeCell ref="N16:O16"/>
    <mergeCell ref="C17:F17"/>
    <mergeCell ref="G17:H17"/>
    <mergeCell ref="K17:M17"/>
    <mergeCell ref="N17:O17"/>
    <mergeCell ref="C18:F18"/>
    <mergeCell ref="G18:H18"/>
    <mergeCell ref="K18:M18"/>
    <mergeCell ref="N18:O18"/>
    <mergeCell ref="C19:F19"/>
    <mergeCell ref="G19:H19"/>
    <mergeCell ref="K19:M19"/>
    <mergeCell ref="N19:O19"/>
    <mergeCell ref="C20:F20"/>
    <mergeCell ref="G20:H20"/>
    <mergeCell ref="K20:M20"/>
    <mergeCell ref="N20:O20"/>
    <mergeCell ref="C21:F21"/>
    <mergeCell ref="G21:H21"/>
    <mergeCell ref="K21:M21"/>
    <mergeCell ref="N21:O21"/>
    <mergeCell ref="C23:F23"/>
    <mergeCell ref="G23:H23"/>
    <mergeCell ref="K23:M23"/>
    <mergeCell ref="N23:O23"/>
    <mergeCell ref="C22:G22"/>
    <mergeCell ref="N26:O26"/>
    <mergeCell ref="C27:F27"/>
    <mergeCell ref="G27:H27"/>
    <mergeCell ref="K27:M27"/>
    <mergeCell ref="N27:O27"/>
    <mergeCell ref="C28:F28"/>
    <mergeCell ref="G28:H28"/>
    <mergeCell ref="K28:M28"/>
    <mergeCell ref="N28:O28"/>
    <mergeCell ref="N29:O29"/>
    <mergeCell ref="C30:F30"/>
    <mergeCell ref="G30:H30"/>
    <mergeCell ref="K30:M30"/>
    <mergeCell ref="N30:O30"/>
    <mergeCell ref="C31:F31"/>
    <mergeCell ref="G31:H31"/>
    <mergeCell ref="K31:M31"/>
    <mergeCell ref="N31:O31"/>
    <mergeCell ref="N32:O32"/>
    <mergeCell ref="C33:F33"/>
    <mergeCell ref="G33:H33"/>
    <mergeCell ref="K33:M33"/>
    <mergeCell ref="N33:O33"/>
    <mergeCell ref="C34:F34"/>
    <mergeCell ref="G34:H34"/>
    <mergeCell ref="K34:M34"/>
    <mergeCell ref="N34:O34"/>
    <mergeCell ref="N35:O35"/>
    <mergeCell ref="C36:F36"/>
    <mergeCell ref="G36:H36"/>
    <mergeCell ref="K36:M36"/>
    <mergeCell ref="N36:O36"/>
    <mergeCell ref="C37:F37"/>
    <mergeCell ref="G37:H37"/>
    <mergeCell ref="K37:M37"/>
    <mergeCell ref="N37:O37"/>
    <mergeCell ref="N38:O38"/>
    <mergeCell ref="C39:F39"/>
    <mergeCell ref="G39:H39"/>
    <mergeCell ref="K39:M39"/>
    <mergeCell ref="N39:O39"/>
    <mergeCell ref="C40:F40"/>
    <mergeCell ref="G40:H40"/>
    <mergeCell ref="K40:M40"/>
    <mergeCell ref="N40:O40"/>
    <mergeCell ref="C41:F41"/>
    <mergeCell ref="G41:H41"/>
    <mergeCell ref="K41:M41"/>
    <mergeCell ref="N41:O41"/>
    <mergeCell ref="C42:F42"/>
    <mergeCell ref="G42:H42"/>
    <mergeCell ref="K42:M42"/>
    <mergeCell ref="N42:O42"/>
    <mergeCell ref="C43:F43"/>
    <mergeCell ref="G43:H43"/>
    <mergeCell ref="K43:M43"/>
    <mergeCell ref="N43:O43"/>
    <mergeCell ref="C44:F44"/>
    <mergeCell ref="G44:H44"/>
    <mergeCell ref="K44:M44"/>
    <mergeCell ref="N44:O44"/>
    <mergeCell ref="C45:F45"/>
    <mergeCell ref="G45:H45"/>
    <mergeCell ref="K45:M45"/>
    <mergeCell ref="N45:O45"/>
    <mergeCell ref="C46:F46"/>
    <mergeCell ref="G46:H46"/>
    <mergeCell ref="K46:M46"/>
    <mergeCell ref="N46:O46"/>
    <mergeCell ref="C47:F47"/>
    <mergeCell ref="G47:H47"/>
    <mergeCell ref="K47:M47"/>
    <mergeCell ref="N47:O47"/>
    <mergeCell ref="C48:F48"/>
    <mergeCell ref="G48:H48"/>
    <mergeCell ref="K48:M48"/>
    <mergeCell ref="N48:O48"/>
    <mergeCell ref="C49:F49"/>
    <mergeCell ref="G49:H49"/>
    <mergeCell ref="K49:M49"/>
    <mergeCell ref="N49:O49"/>
    <mergeCell ref="C50:F50"/>
    <mergeCell ref="G50:H50"/>
    <mergeCell ref="K50:M50"/>
    <mergeCell ref="N50:O50"/>
    <mergeCell ref="C51:F51"/>
    <mergeCell ref="G51:H51"/>
    <mergeCell ref="K51:M51"/>
    <mergeCell ref="N51:O51"/>
    <mergeCell ref="C52:F52"/>
    <mergeCell ref="G52:H52"/>
    <mergeCell ref="K52:M52"/>
    <mergeCell ref="N52:O52"/>
    <mergeCell ref="C53:F53"/>
    <mergeCell ref="G53:H53"/>
    <mergeCell ref="K53:M53"/>
    <mergeCell ref="N53:O53"/>
    <mergeCell ref="C54:F54"/>
    <mergeCell ref="G54:H54"/>
    <mergeCell ref="K54:M54"/>
    <mergeCell ref="N54:O54"/>
    <mergeCell ref="C55:F55"/>
    <mergeCell ref="G55:H55"/>
    <mergeCell ref="K55:M55"/>
    <mergeCell ref="N55:O55"/>
    <mergeCell ref="C56:F56"/>
    <mergeCell ref="G56:H56"/>
    <mergeCell ref="K56:M56"/>
    <mergeCell ref="N56:O56"/>
    <mergeCell ref="C57:F57"/>
    <mergeCell ref="G57:H57"/>
    <mergeCell ref="K57:M57"/>
    <mergeCell ref="N57:O57"/>
    <mergeCell ref="C58:F58"/>
    <mergeCell ref="G58:H58"/>
    <mergeCell ref="K58:M58"/>
    <mergeCell ref="N58:O58"/>
    <mergeCell ref="C59:F59"/>
    <mergeCell ref="G59:H59"/>
    <mergeCell ref="K59:M59"/>
    <mergeCell ref="N59:O59"/>
    <mergeCell ref="C60:F60"/>
    <mergeCell ref="G60:H60"/>
    <mergeCell ref="K60:M60"/>
    <mergeCell ref="N60:O60"/>
    <mergeCell ref="C61:F61"/>
    <mergeCell ref="G61:H61"/>
    <mergeCell ref="K61:M61"/>
    <mergeCell ref="N61:O61"/>
    <mergeCell ref="C62:F62"/>
    <mergeCell ref="G62:H62"/>
    <mergeCell ref="K62:M62"/>
    <mergeCell ref="N62:O62"/>
    <mergeCell ref="C63:F63"/>
    <mergeCell ref="G63:H63"/>
    <mergeCell ref="K63:M63"/>
    <mergeCell ref="N63:O63"/>
    <mergeCell ref="C64:F64"/>
    <mergeCell ref="G64:H64"/>
    <mergeCell ref="K64:M64"/>
    <mergeCell ref="N64:O64"/>
    <mergeCell ref="C65:F65"/>
    <mergeCell ref="G65:H65"/>
    <mergeCell ref="K65:M65"/>
    <mergeCell ref="N65:O65"/>
    <mergeCell ref="C66:F66"/>
    <mergeCell ref="G66:H66"/>
    <mergeCell ref="K66:M66"/>
    <mergeCell ref="N66:O66"/>
    <mergeCell ref="C67:F67"/>
    <mergeCell ref="G67:H67"/>
    <mergeCell ref="K67:M67"/>
    <mergeCell ref="N67:O67"/>
    <mergeCell ref="C68:F68"/>
    <mergeCell ref="G68:H68"/>
    <mergeCell ref="K68:M68"/>
    <mergeCell ref="N68:O68"/>
    <mergeCell ref="C69:F69"/>
    <mergeCell ref="G69:H69"/>
    <mergeCell ref="K69:M69"/>
    <mergeCell ref="N69:O69"/>
    <mergeCell ref="C70:F70"/>
    <mergeCell ref="G70:H70"/>
    <mergeCell ref="K70:M70"/>
    <mergeCell ref="N70:O70"/>
    <mergeCell ref="C71:F71"/>
    <mergeCell ref="G71:H71"/>
    <mergeCell ref="K71:M71"/>
    <mergeCell ref="N71:O71"/>
    <mergeCell ref="C72:F72"/>
    <mergeCell ref="G72:H72"/>
    <mergeCell ref="K72:M72"/>
    <mergeCell ref="N72:O72"/>
    <mergeCell ref="C73:F73"/>
    <mergeCell ref="G73:H73"/>
    <mergeCell ref="K73:M73"/>
    <mergeCell ref="N73:O73"/>
    <mergeCell ref="C74:F74"/>
    <mergeCell ref="G74:H74"/>
    <mergeCell ref="K74:M74"/>
    <mergeCell ref="N74:O74"/>
    <mergeCell ref="C75:F75"/>
    <mergeCell ref="G75:H75"/>
    <mergeCell ref="K75:M75"/>
    <mergeCell ref="N75:O75"/>
    <mergeCell ref="C76:F76"/>
    <mergeCell ref="G76:H76"/>
    <mergeCell ref="K76:M76"/>
    <mergeCell ref="N76:O76"/>
    <mergeCell ref="C77:F77"/>
    <mergeCell ref="G77:H77"/>
    <mergeCell ref="K77:M77"/>
    <mergeCell ref="N77:O77"/>
    <mergeCell ref="C78:F78"/>
    <mergeCell ref="G78:H78"/>
    <mergeCell ref="K78:M78"/>
    <mergeCell ref="N78:O78"/>
    <mergeCell ref="C79:F79"/>
    <mergeCell ref="G79:H79"/>
    <mergeCell ref="K79:M79"/>
    <mergeCell ref="N79:O79"/>
    <mergeCell ref="C80:F80"/>
    <mergeCell ref="G80:H80"/>
    <mergeCell ref="K80:M80"/>
    <mergeCell ref="N80:O80"/>
    <mergeCell ref="C81:F81"/>
    <mergeCell ref="G81:H81"/>
    <mergeCell ref="K81:M81"/>
    <mergeCell ref="N81:O81"/>
    <mergeCell ref="C82:F82"/>
    <mergeCell ref="G82:H82"/>
    <mergeCell ref="K82:M82"/>
    <mergeCell ref="N82:O82"/>
    <mergeCell ref="C83:F83"/>
    <mergeCell ref="G83:H83"/>
    <mergeCell ref="K83:M83"/>
    <mergeCell ref="N83:O83"/>
    <mergeCell ref="C84:F84"/>
    <mergeCell ref="G84:H84"/>
    <mergeCell ref="K84:M84"/>
    <mergeCell ref="N84:O84"/>
    <mergeCell ref="C85:F85"/>
    <mergeCell ref="G85:H85"/>
    <mergeCell ref="K85:M85"/>
    <mergeCell ref="N85:O85"/>
    <mergeCell ref="C86:F86"/>
    <mergeCell ref="G86:H86"/>
    <mergeCell ref="K86:M86"/>
    <mergeCell ref="N86:O86"/>
    <mergeCell ref="C87:F87"/>
    <mergeCell ref="G87:H87"/>
    <mergeCell ref="K87:M87"/>
    <mergeCell ref="N87:O87"/>
    <mergeCell ref="C88:F88"/>
    <mergeCell ref="G88:H88"/>
    <mergeCell ref="K88:M88"/>
    <mergeCell ref="N88:O88"/>
    <mergeCell ref="C89:F89"/>
    <mergeCell ref="G89:H89"/>
    <mergeCell ref="K89:M89"/>
    <mergeCell ref="N89:O89"/>
    <mergeCell ref="C90:F90"/>
    <mergeCell ref="G90:H90"/>
    <mergeCell ref="K90:M90"/>
    <mergeCell ref="N90:O90"/>
    <mergeCell ref="C91:F91"/>
    <mergeCell ref="G91:H91"/>
    <mergeCell ref="K91:M91"/>
    <mergeCell ref="N91:O91"/>
    <mergeCell ref="C92:F92"/>
    <mergeCell ref="G92:H92"/>
    <mergeCell ref="K92:M92"/>
    <mergeCell ref="N92:O92"/>
    <mergeCell ref="C93:F93"/>
    <mergeCell ref="G93:H93"/>
    <mergeCell ref="K93:M93"/>
    <mergeCell ref="N93:O93"/>
    <mergeCell ref="C94:F94"/>
    <mergeCell ref="G94:H94"/>
    <mergeCell ref="K94:M94"/>
    <mergeCell ref="N94:O94"/>
    <mergeCell ref="C95:F95"/>
    <mergeCell ref="G95:H95"/>
    <mergeCell ref="K95:M95"/>
    <mergeCell ref="N95:O95"/>
    <mergeCell ref="C96:F96"/>
    <mergeCell ref="G96:H96"/>
    <mergeCell ref="K96:M96"/>
    <mergeCell ref="N96:O96"/>
    <mergeCell ref="C97:F97"/>
    <mergeCell ref="G97:H97"/>
    <mergeCell ref="K97:M97"/>
    <mergeCell ref="N97:O97"/>
    <mergeCell ref="C98:F98"/>
    <mergeCell ref="G98:H98"/>
    <mergeCell ref="K98:M98"/>
    <mergeCell ref="N98:O98"/>
    <mergeCell ref="C100:F100"/>
    <mergeCell ref="G100:H100"/>
    <mergeCell ref="K100:M100"/>
    <mergeCell ref="N100:O100"/>
    <mergeCell ref="K101:M101"/>
    <mergeCell ref="N101:O101"/>
    <mergeCell ref="N106:O106"/>
    <mergeCell ref="C107:F107"/>
    <mergeCell ref="G107:H107"/>
    <mergeCell ref="K107:M107"/>
    <mergeCell ref="N107:O107"/>
    <mergeCell ref="C104:G104"/>
    <mergeCell ref="C105:G105"/>
    <mergeCell ref="C109:F109"/>
    <mergeCell ref="G109:H109"/>
    <mergeCell ref="K109:M109"/>
    <mergeCell ref="N109:O109"/>
    <mergeCell ref="C108:G108"/>
    <mergeCell ref="N110:O110"/>
    <mergeCell ref="C111:F111"/>
    <mergeCell ref="G111:H111"/>
    <mergeCell ref="K111:M111"/>
    <mergeCell ref="N111:O111"/>
    <mergeCell ref="C112:F112"/>
    <mergeCell ref="G112:H112"/>
    <mergeCell ref="K112:M112"/>
    <mergeCell ref="N112:O112"/>
    <mergeCell ref="N113:O113"/>
    <mergeCell ref="C114:F114"/>
    <mergeCell ref="G114:H114"/>
    <mergeCell ref="K114:M114"/>
    <mergeCell ref="N114:O114"/>
    <mergeCell ref="C115:F115"/>
    <mergeCell ref="G115:H115"/>
    <mergeCell ref="K115:M115"/>
    <mergeCell ref="N115:O115"/>
    <mergeCell ref="N116:O116"/>
    <mergeCell ref="C117:F117"/>
    <mergeCell ref="G117:H117"/>
    <mergeCell ref="K117:M117"/>
    <mergeCell ref="N117:O117"/>
    <mergeCell ref="C118:F118"/>
    <mergeCell ref="G118:H118"/>
    <mergeCell ref="K118:M118"/>
    <mergeCell ref="N118:O118"/>
    <mergeCell ref="C121:F121"/>
    <mergeCell ref="G121:H121"/>
    <mergeCell ref="K121:M121"/>
    <mergeCell ref="N121:O121"/>
    <mergeCell ref="N120:O120"/>
    <mergeCell ref="C122:F122"/>
    <mergeCell ref="G122:H122"/>
    <mergeCell ref="K122:M122"/>
    <mergeCell ref="N122:O122"/>
    <mergeCell ref="C123:F123"/>
    <mergeCell ref="G123:H123"/>
    <mergeCell ref="K123:M123"/>
    <mergeCell ref="N123:O123"/>
    <mergeCell ref="C124:F124"/>
    <mergeCell ref="G124:H124"/>
    <mergeCell ref="K124:M124"/>
    <mergeCell ref="N124:O124"/>
    <mergeCell ref="C125:F125"/>
    <mergeCell ref="G125:H125"/>
    <mergeCell ref="K125:M125"/>
    <mergeCell ref="N125:O125"/>
    <mergeCell ref="C126:F126"/>
    <mergeCell ref="G126:H126"/>
    <mergeCell ref="K126:M126"/>
    <mergeCell ref="N126:O126"/>
    <mergeCell ref="C134:F134"/>
    <mergeCell ref="G134:H134"/>
    <mergeCell ref="K134:M134"/>
    <mergeCell ref="N134:O134"/>
    <mergeCell ref="C127:F127"/>
    <mergeCell ref="G127:H127"/>
    <mergeCell ref="K127:M127"/>
    <mergeCell ref="N127:O127"/>
    <mergeCell ref="C128:G128"/>
    <mergeCell ref="K128:M128"/>
    <mergeCell ref="K129:M129"/>
    <mergeCell ref="K130:M130"/>
    <mergeCell ref="K131:M131"/>
    <mergeCell ref="K132:M132"/>
    <mergeCell ref="K133:M133"/>
    <mergeCell ref="C135:F135"/>
    <mergeCell ref="G135:H135"/>
    <mergeCell ref="K135:M135"/>
    <mergeCell ref="N135:O135"/>
    <mergeCell ref="C136:F136"/>
    <mergeCell ref="G136:H136"/>
    <mergeCell ref="K136:M136"/>
    <mergeCell ref="N136:O136"/>
    <mergeCell ref="C137:F137"/>
    <mergeCell ref="G137:H137"/>
    <mergeCell ref="K137:M137"/>
    <mergeCell ref="N137:O137"/>
    <mergeCell ref="C138:F138"/>
    <mergeCell ref="G138:H138"/>
    <mergeCell ref="K138:M138"/>
    <mergeCell ref="N138:O138"/>
    <mergeCell ref="C139:F139"/>
    <mergeCell ref="G139:H139"/>
    <mergeCell ref="K139:M139"/>
    <mergeCell ref="N139:O139"/>
    <mergeCell ref="C140:F140"/>
    <mergeCell ref="G140:H140"/>
    <mergeCell ref="K140:M140"/>
    <mergeCell ref="N140:O140"/>
    <mergeCell ref="K147:M147"/>
    <mergeCell ref="N147:O147"/>
    <mergeCell ref="C148:F148"/>
    <mergeCell ref="G148:H148"/>
    <mergeCell ref="K148:M148"/>
    <mergeCell ref="N148:O148"/>
    <mergeCell ref="C149:F149"/>
    <mergeCell ref="G149:H149"/>
    <mergeCell ref="K149:M149"/>
    <mergeCell ref="N149:O149"/>
    <mergeCell ref="C150:F150"/>
    <mergeCell ref="G150:H150"/>
    <mergeCell ref="K150:M150"/>
    <mergeCell ref="N150:O150"/>
    <mergeCell ref="C151:F151"/>
    <mergeCell ref="G151:H151"/>
    <mergeCell ref="K151:M151"/>
    <mergeCell ref="N151:O151"/>
    <mergeCell ref="C152:F152"/>
    <mergeCell ref="G152:H152"/>
    <mergeCell ref="K152:M152"/>
    <mergeCell ref="N152:O152"/>
    <mergeCell ref="C153:F153"/>
    <mergeCell ref="G153:H153"/>
    <mergeCell ref="K153:M153"/>
    <mergeCell ref="N153:O153"/>
    <mergeCell ref="C154:F154"/>
    <mergeCell ref="G154:H154"/>
    <mergeCell ref="K154:M154"/>
    <mergeCell ref="N154:O154"/>
    <mergeCell ref="C155:F155"/>
    <mergeCell ref="G155:H155"/>
    <mergeCell ref="K155:M155"/>
    <mergeCell ref="N155:O155"/>
    <mergeCell ref="C156:F156"/>
    <mergeCell ref="G156:H156"/>
    <mergeCell ref="K156:M156"/>
    <mergeCell ref="N156:O156"/>
    <mergeCell ref="C157:F157"/>
    <mergeCell ref="G157:H157"/>
    <mergeCell ref="K157:M157"/>
    <mergeCell ref="N157:O157"/>
    <mergeCell ref="C158:F158"/>
    <mergeCell ref="G158:H158"/>
    <mergeCell ref="K158:M158"/>
    <mergeCell ref="N158:O158"/>
    <mergeCell ref="C159:F159"/>
    <mergeCell ref="G159:H159"/>
    <mergeCell ref="K159:M159"/>
    <mergeCell ref="N159:O159"/>
    <mergeCell ref="C160:F160"/>
    <mergeCell ref="G160:H160"/>
    <mergeCell ref="K160:M160"/>
    <mergeCell ref="N160:O160"/>
    <mergeCell ref="C161:F161"/>
    <mergeCell ref="G161:H161"/>
    <mergeCell ref="K161:M161"/>
    <mergeCell ref="N161:O161"/>
    <mergeCell ref="C162:F162"/>
    <mergeCell ref="G162:H162"/>
    <mergeCell ref="K162:M162"/>
    <mergeCell ref="N162:O162"/>
    <mergeCell ref="C163:F163"/>
    <mergeCell ref="G163:H163"/>
    <mergeCell ref="K163:M163"/>
    <mergeCell ref="N163:O163"/>
    <mergeCell ref="C164:F164"/>
    <mergeCell ref="G164:H164"/>
    <mergeCell ref="K164:M164"/>
    <mergeCell ref="N164:O164"/>
    <mergeCell ref="C165:F165"/>
    <mergeCell ref="G165:H165"/>
    <mergeCell ref="K165:M165"/>
    <mergeCell ref="N165:O165"/>
    <mergeCell ref="C166:F166"/>
    <mergeCell ref="G166:H166"/>
    <mergeCell ref="K166:M166"/>
    <mergeCell ref="N166:O166"/>
    <mergeCell ref="C167:F167"/>
    <mergeCell ref="G167:H167"/>
    <mergeCell ref="K167:M167"/>
    <mergeCell ref="N167:O167"/>
    <mergeCell ref="C169:F169"/>
    <mergeCell ref="G169:H169"/>
    <mergeCell ref="K169:M169"/>
    <mergeCell ref="N169:O169"/>
    <mergeCell ref="C170:F170"/>
    <mergeCell ref="G170:H170"/>
    <mergeCell ref="K170:M170"/>
    <mergeCell ref="N170:O170"/>
    <mergeCell ref="C171:F171"/>
    <mergeCell ref="G171:H171"/>
    <mergeCell ref="K171:M171"/>
    <mergeCell ref="N171:O171"/>
    <mergeCell ref="C172:F172"/>
    <mergeCell ref="G172:H172"/>
    <mergeCell ref="K172:M172"/>
    <mergeCell ref="N172:O172"/>
    <mergeCell ref="C173:F173"/>
    <mergeCell ref="G173:H173"/>
    <mergeCell ref="K173:M173"/>
    <mergeCell ref="N173:O173"/>
    <mergeCell ref="C174:F174"/>
    <mergeCell ref="G174:H174"/>
    <mergeCell ref="K174:M174"/>
    <mergeCell ref="N174:O174"/>
    <mergeCell ref="C175:F175"/>
    <mergeCell ref="G175:H175"/>
    <mergeCell ref="K175:M175"/>
    <mergeCell ref="N175:O175"/>
    <mergeCell ref="C177:F177"/>
    <mergeCell ref="G177:H177"/>
    <mergeCell ref="K177:M177"/>
    <mergeCell ref="N177:O177"/>
    <mergeCell ref="C178:F178"/>
    <mergeCell ref="G178:H178"/>
    <mergeCell ref="K178:M178"/>
    <mergeCell ref="N178:O178"/>
    <mergeCell ref="C176:F176"/>
    <mergeCell ref="G176:H176"/>
    <mergeCell ref="K176:M176"/>
    <mergeCell ref="N176:O176"/>
    <mergeCell ref="C179:F179"/>
    <mergeCell ref="G179:H179"/>
    <mergeCell ref="K179:M179"/>
    <mergeCell ref="N179:O179"/>
    <mergeCell ref="C180:F180"/>
    <mergeCell ref="G180:H180"/>
    <mergeCell ref="K180:M180"/>
    <mergeCell ref="N180:O180"/>
    <mergeCell ref="C181:F181"/>
    <mergeCell ref="G181:H181"/>
    <mergeCell ref="K181:M181"/>
    <mergeCell ref="N181:O181"/>
    <mergeCell ref="C182:F182"/>
    <mergeCell ref="G182:H182"/>
    <mergeCell ref="K182:M182"/>
    <mergeCell ref="N182:O182"/>
    <mergeCell ref="C183:F183"/>
    <mergeCell ref="G183:H183"/>
    <mergeCell ref="K183:M183"/>
    <mergeCell ref="N183:O183"/>
    <mergeCell ref="C184:F184"/>
    <mergeCell ref="G184:H184"/>
    <mergeCell ref="K184:M184"/>
    <mergeCell ref="N184:O184"/>
    <mergeCell ref="C186:F186"/>
    <mergeCell ref="G186:H186"/>
    <mergeCell ref="K186:M186"/>
    <mergeCell ref="N186:O186"/>
    <mergeCell ref="C187:F187"/>
    <mergeCell ref="G187:H187"/>
    <mergeCell ref="K187:M187"/>
    <mergeCell ref="N187:O187"/>
    <mergeCell ref="C188:F188"/>
    <mergeCell ref="G188:H188"/>
    <mergeCell ref="K188:M188"/>
    <mergeCell ref="N188:O188"/>
    <mergeCell ref="K189:M189"/>
    <mergeCell ref="N189:O189"/>
    <mergeCell ref="C190:F190"/>
    <mergeCell ref="G190:H190"/>
    <mergeCell ref="K190:M190"/>
    <mergeCell ref="N190:O190"/>
    <mergeCell ref="C191:F191"/>
    <mergeCell ref="G191:H191"/>
    <mergeCell ref="K191:M191"/>
    <mergeCell ref="N191:O191"/>
    <mergeCell ref="N211:O211"/>
    <mergeCell ref="C208:F208"/>
    <mergeCell ref="G208:H208"/>
    <mergeCell ref="K208:M208"/>
    <mergeCell ref="N208:O208"/>
    <mergeCell ref="C209:F209"/>
    <mergeCell ref="G209:H209"/>
    <mergeCell ref="K209:M209"/>
    <mergeCell ref="N209:O209"/>
    <mergeCell ref="C219:F219"/>
    <mergeCell ref="G219:H219"/>
    <mergeCell ref="K219:M219"/>
    <mergeCell ref="N219:O219"/>
    <mergeCell ref="C218:F218"/>
    <mergeCell ref="G218:H218"/>
    <mergeCell ref="K218:M218"/>
    <mergeCell ref="N218:O218"/>
    <mergeCell ref="C215:F215"/>
    <mergeCell ref="G215:H215"/>
    <mergeCell ref="K215:M215"/>
    <mergeCell ref="N215:O215"/>
    <mergeCell ref="C216:F216"/>
    <mergeCell ref="G216:H216"/>
    <mergeCell ref="K216:M216"/>
    <mergeCell ref="N216:O216"/>
    <mergeCell ref="C217:F217"/>
    <mergeCell ref="G217:H217"/>
    <mergeCell ref="K217:M217"/>
    <mergeCell ref="N217:O217"/>
    <mergeCell ref="C220:F220"/>
    <mergeCell ref="G220:H220"/>
    <mergeCell ref="K220:M220"/>
    <mergeCell ref="N220:O220"/>
    <mergeCell ref="C221:F221"/>
    <mergeCell ref="G221:H221"/>
    <mergeCell ref="K221:M221"/>
    <mergeCell ref="N221:O221"/>
    <mergeCell ref="C222:F222"/>
    <mergeCell ref="G222:H222"/>
    <mergeCell ref="K222:M222"/>
    <mergeCell ref="N222:O222"/>
    <mergeCell ref="C223:F223"/>
    <mergeCell ref="G223:H223"/>
    <mergeCell ref="K223:M223"/>
    <mergeCell ref="N223:O223"/>
    <mergeCell ref="C224:F224"/>
    <mergeCell ref="G224:H224"/>
    <mergeCell ref="K224:M224"/>
    <mergeCell ref="N224:O224"/>
    <mergeCell ref="C225:F225"/>
    <mergeCell ref="G225:H225"/>
    <mergeCell ref="K225:M225"/>
    <mergeCell ref="N225:O225"/>
    <mergeCell ref="C229:F229"/>
    <mergeCell ref="G229:H229"/>
    <mergeCell ref="K229:M229"/>
    <mergeCell ref="N229:O229"/>
    <mergeCell ref="C226:F226"/>
    <mergeCell ref="G226:H226"/>
    <mergeCell ref="K226:M226"/>
    <mergeCell ref="N226:O226"/>
    <mergeCell ref="C227:F227"/>
    <mergeCell ref="G227:H227"/>
    <mergeCell ref="K227:M227"/>
    <mergeCell ref="N227:O227"/>
    <mergeCell ref="C228:F228"/>
    <mergeCell ref="G228:H228"/>
    <mergeCell ref="K228:M228"/>
    <mergeCell ref="N228:O228"/>
    <mergeCell ref="C230:F230"/>
    <mergeCell ref="G230:H230"/>
    <mergeCell ref="K230:M230"/>
    <mergeCell ref="N230:O230"/>
    <mergeCell ref="C231:F231"/>
    <mergeCell ref="G231:H231"/>
    <mergeCell ref="K231:M231"/>
    <mergeCell ref="N231:O231"/>
    <mergeCell ref="C232:F232"/>
    <mergeCell ref="G232:H232"/>
    <mergeCell ref="K232:M232"/>
    <mergeCell ref="N232:O232"/>
    <mergeCell ref="C233:F233"/>
    <mergeCell ref="G233:H233"/>
    <mergeCell ref="K233:M233"/>
    <mergeCell ref="N233:O233"/>
    <mergeCell ref="C234:F234"/>
    <mergeCell ref="G234:H234"/>
    <mergeCell ref="K234:M234"/>
    <mergeCell ref="N234:O234"/>
    <mergeCell ref="C235:F235"/>
    <mergeCell ref="G235:H235"/>
    <mergeCell ref="K235:M235"/>
    <mergeCell ref="N235:O235"/>
    <mergeCell ref="C236:F236"/>
    <mergeCell ref="G236:H236"/>
    <mergeCell ref="K236:M236"/>
    <mergeCell ref="N236:O236"/>
    <mergeCell ref="C237:F237"/>
    <mergeCell ref="G237:H237"/>
    <mergeCell ref="K237:M237"/>
    <mergeCell ref="N237:O237"/>
    <mergeCell ref="C238:F238"/>
    <mergeCell ref="G238:H238"/>
    <mergeCell ref="K238:M238"/>
    <mergeCell ref="N238:O238"/>
    <mergeCell ref="C239:F239"/>
    <mergeCell ref="G239:H239"/>
    <mergeCell ref="K239:M239"/>
    <mergeCell ref="N239:O239"/>
    <mergeCell ref="C241:F241"/>
    <mergeCell ref="G241:H241"/>
    <mergeCell ref="K241:M241"/>
    <mergeCell ref="N241:O241"/>
    <mergeCell ref="C242:F242"/>
    <mergeCell ref="G242:H242"/>
    <mergeCell ref="K242:M242"/>
    <mergeCell ref="N242:O242"/>
    <mergeCell ref="C240:F240"/>
    <mergeCell ref="G240:H240"/>
    <mergeCell ref="K240:M240"/>
    <mergeCell ref="N240:O240"/>
    <mergeCell ref="K185:M185"/>
    <mergeCell ref="K195:M195"/>
    <mergeCell ref="C196:F196"/>
    <mergeCell ref="G196:H196"/>
    <mergeCell ref="K196:M196"/>
    <mergeCell ref="N196:O196"/>
    <mergeCell ref="C197:F197"/>
    <mergeCell ref="G197:H197"/>
    <mergeCell ref="K197:M197"/>
    <mergeCell ref="N197:O197"/>
    <mergeCell ref="C192:F192"/>
    <mergeCell ref="G192:H192"/>
    <mergeCell ref="K192:M192"/>
    <mergeCell ref="N192:O192"/>
    <mergeCell ref="C193:F193"/>
    <mergeCell ref="G193:H193"/>
    <mergeCell ref="K193:M193"/>
    <mergeCell ref="N193:O193"/>
    <mergeCell ref="C194:F194"/>
    <mergeCell ref="G194:H194"/>
    <mergeCell ref="K194:M194"/>
    <mergeCell ref="N194:O194"/>
    <mergeCell ref="C189:F189"/>
    <mergeCell ref="G189:H189"/>
    <mergeCell ref="N198:O198"/>
    <mergeCell ref="C199:F199"/>
    <mergeCell ref="G199:H199"/>
    <mergeCell ref="K199:M199"/>
    <mergeCell ref="N199:O199"/>
    <mergeCell ref="C200:F200"/>
    <mergeCell ref="G200:H200"/>
    <mergeCell ref="K200:M200"/>
    <mergeCell ref="N200:O200"/>
    <mergeCell ref="C214:F214"/>
    <mergeCell ref="G214:H214"/>
    <mergeCell ref="K214:M214"/>
    <mergeCell ref="N214:O214"/>
    <mergeCell ref="C204:F204"/>
    <mergeCell ref="G204:H204"/>
    <mergeCell ref="K204:M204"/>
    <mergeCell ref="N204:O204"/>
    <mergeCell ref="K205:M205"/>
    <mergeCell ref="C207:F207"/>
    <mergeCell ref="G207:H207"/>
    <mergeCell ref="K207:M207"/>
    <mergeCell ref="N207:O207"/>
    <mergeCell ref="C206:F206"/>
    <mergeCell ref="G206:H206"/>
    <mergeCell ref="K206:M206"/>
    <mergeCell ref="N206:O206"/>
    <mergeCell ref="C210:F210"/>
    <mergeCell ref="G210:H210"/>
    <mergeCell ref="K210:M210"/>
    <mergeCell ref="N210:O210"/>
    <mergeCell ref="C211:F211"/>
    <mergeCell ref="G211:H211"/>
    <mergeCell ref="K211:M211"/>
    <mergeCell ref="D2:I2"/>
    <mergeCell ref="C212:F212"/>
    <mergeCell ref="G212:H212"/>
    <mergeCell ref="K212:M212"/>
    <mergeCell ref="N212:O212"/>
    <mergeCell ref="C213:F213"/>
    <mergeCell ref="G213:H213"/>
    <mergeCell ref="K213:M213"/>
    <mergeCell ref="N213:O213"/>
    <mergeCell ref="C201:F201"/>
    <mergeCell ref="G201:H201"/>
    <mergeCell ref="K201:M201"/>
    <mergeCell ref="N201:O201"/>
    <mergeCell ref="C202:F202"/>
    <mergeCell ref="G202:H202"/>
    <mergeCell ref="K202:M202"/>
    <mergeCell ref="N202:O202"/>
    <mergeCell ref="C203:F203"/>
    <mergeCell ref="G203:H203"/>
    <mergeCell ref="K203:M203"/>
    <mergeCell ref="N203:O203"/>
    <mergeCell ref="C198:F198"/>
    <mergeCell ref="G198:H198"/>
    <mergeCell ref="K198:M198"/>
  </mergeCells>
  <pageMargins left="0" right="0" top="0" bottom="0.39375000000000004" header="0" footer="0"/>
  <pageSetup paperSize="9" orientation="portrait" verticalDpi="0" r:id="rId1"/>
  <headerFooter alignWithMargins="0">
    <oddFooter xml:space="preserve">&amp;L&amp;"Arial"&amp;8 Lista: LCW148RBPR &amp;C&amp;"Arial"&amp;8 Stranica 
&amp;B&amp;P&amp;B &amp;R&amp;"Arial"&amp;8 * OBRADA LC *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1"/>
  <sheetViews>
    <sheetView workbookViewId="0">
      <selection activeCell="Q9" sqref="Q9"/>
    </sheetView>
  </sheetViews>
  <sheetFormatPr defaultRowHeight="15" x14ac:dyDescent="0.25"/>
  <cols>
    <col min="6" max="6" width="54.7109375" customWidth="1"/>
  </cols>
  <sheetData>
    <row r="1" spans="2:12" ht="18" x14ac:dyDescent="0.25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2:12" ht="15.75" x14ac:dyDescent="0.25">
      <c r="B2" s="172" t="s">
        <v>182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</row>
    <row r="3" spans="2:12" ht="18" x14ac:dyDescent="0.25">
      <c r="B3" s="79"/>
      <c r="C3" s="79"/>
      <c r="D3" s="79"/>
      <c r="E3" s="79"/>
      <c r="F3" s="79"/>
      <c r="G3" s="79"/>
      <c r="H3" s="79"/>
      <c r="I3" s="79"/>
      <c r="J3" s="84"/>
      <c r="K3" s="84"/>
      <c r="L3" s="84"/>
    </row>
    <row r="4" spans="2:12" ht="15.75" x14ac:dyDescent="0.25">
      <c r="B4" s="172" t="s">
        <v>424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</row>
    <row r="5" spans="2:12" ht="15.75" x14ac:dyDescent="0.25">
      <c r="B5" s="172" t="s">
        <v>425</v>
      </c>
      <c r="C5" s="172"/>
      <c r="D5" s="172"/>
      <c r="E5" s="172"/>
      <c r="F5" s="172"/>
      <c r="G5" s="172"/>
      <c r="H5" s="172"/>
      <c r="I5" s="172"/>
      <c r="J5" s="172"/>
      <c r="K5" s="172"/>
      <c r="L5" s="172"/>
    </row>
    <row r="6" spans="2:12" ht="18" x14ac:dyDescent="0.25">
      <c r="B6" s="79"/>
      <c r="C6" s="79"/>
      <c r="D6" s="79"/>
      <c r="E6" s="79"/>
      <c r="F6" s="79"/>
      <c r="G6" s="79"/>
      <c r="H6" s="79"/>
      <c r="I6" s="79"/>
      <c r="J6" s="84"/>
      <c r="K6" s="84"/>
      <c r="L6" s="84"/>
    </row>
    <row r="7" spans="2:12" ht="51" x14ac:dyDescent="0.25">
      <c r="B7" s="247" t="s">
        <v>48</v>
      </c>
      <c r="C7" s="248"/>
      <c r="D7" s="248"/>
      <c r="E7" s="248"/>
      <c r="F7" s="249"/>
      <c r="G7" s="85" t="s">
        <v>426</v>
      </c>
      <c r="H7" s="85" t="s">
        <v>427</v>
      </c>
      <c r="I7" s="85" t="s">
        <v>398</v>
      </c>
      <c r="J7" s="85" t="s">
        <v>428</v>
      </c>
      <c r="K7" s="85" t="s">
        <v>399</v>
      </c>
      <c r="L7" s="85" t="s">
        <v>400</v>
      </c>
    </row>
    <row r="8" spans="2:12" x14ac:dyDescent="0.25">
      <c r="B8" s="247">
        <v>1</v>
      </c>
      <c r="C8" s="248"/>
      <c r="D8" s="248"/>
      <c r="E8" s="248"/>
      <c r="F8" s="249"/>
      <c r="G8" s="86">
        <v>2</v>
      </c>
      <c r="H8" s="86">
        <v>3</v>
      </c>
      <c r="I8" s="86">
        <v>4</v>
      </c>
      <c r="J8" s="86">
        <v>5</v>
      </c>
      <c r="K8" s="86" t="s">
        <v>401</v>
      </c>
      <c r="L8" s="86" t="s">
        <v>402</v>
      </c>
    </row>
    <row r="9" spans="2:12" ht="57.75" customHeight="1" x14ac:dyDescent="0.25">
      <c r="B9" s="87">
        <v>8</v>
      </c>
      <c r="C9" s="87"/>
      <c r="D9" s="87"/>
      <c r="E9" s="87"/>
      <c r="F9" s="87" t="s">
        <v>429</v>
      </c>
      <c r="G9" s="146">
        <v>0</v>
      </c>
      <c r="H9" s="146">
        <v>0</v>
      </c>
      <c r="I9" s="146">
        <v>0</v>
      </c>
      <c r="J9" s="147">
        <v>0</v>
      </c>
      <c r="K9" s="147">
        <v>0</v>
      </c>
      <c r="L9" s="147">
        <v>0</v>
      </c>
    </row>
    <row r="10" spans="2:12" ht="33" customHeight="1" x14ac:dyDescent="0.25">
      <c r="B10" s="87"/>
      <c r="C10" s="90">
        <v>84</v>
      </c>
      <c r="D10" s="90"/>
      <c r="E10" s="90"/>
      <c r="F10" s="90" t="s">
        <v>430</v>
      </c>
      <c r="G10" s="146">
        <v>0</v>
      </c>
      <c r="H10" s="146">
        <v>0</v>
      </c>
      <c r="I10" s="146">
        <v>0</v>
      </c>
      <c r="J10" s="147">
        <v>0</v>
      </c>
      <c r="K10" s="147">
        <v>0</v>
      </c>
      <c r="L10" s="147">
        <v>0</v>
      </c>
    </row>
    <row r="11" spans="2:12" ht="43.5" customHeight="1" x14ac:dyDescent="0.25">
      <c r="B11" s="91"/>
      <c r="C11" s="91"/>
      <c r="D11" s="91">
        <v>841</v>
      </c>
      <c r="E11" s="91"/>
      <c r="F11" s="92" t="s">
        <v>431</v>
      </c>
      <c r="G11" s="146">
        <v>0</v>
      </c>
      <c r="H11" s="146">
        <v>0</v>
      </c>
      <c r="I11" s="146">
        <v>0</v>
      </c>
      <c r="J11" s="147">
        <v>0</v>
      </c>
      <c r="K11" s="147">
        <v>0</v>
      </c>
      <c r="L11" s="147">
        <v>0</v>
      </c>
    </row>
    <row r="12" spans="2:12" ht="29.25" customHeight="1" x14ac:dyDescent="0.25">
      <c r="B12" s="91"/>
      <c r="C12" s="91"/>
      <c r="D12" s="91"/>
      <c r="E12" s="91">
        <v>8413</v>
      </c>
      <c r="F12" s="92" t="s">
        <v>432</v>
      </c>
      <c r="G12" s="146">
        <v>0</v>
      </c>
      <c r="H12" s="146">
        <v>0</v>
      </c>
      <c r="I12" s="146">
        <v>0</v>
      </c>
      <c r="J12" s="147">
        <v>0</v>
      </c>
      <c r="K12" s="147">
        <v>0</v>
      </c>
      <c r="L12" s="147">
        <v>0</v>
      </c>
    </row>
    <row r="13" spans="2:12" x14ac:dyDescent="0.25">
      <c r="B13" s="91"/>
      <c r="C13" s="91"/>
      <c r="D13" s="91"/>
      <c r="E13" s="93" t="s">
        <v>433</v>
      </c>
      <c r="F13" s="94"/>
      <c r="G13" s="88"/>
      <c r="H13" s="88"/>
      <c r="I13" s="88"/>
      <c r="J13" s="89"/>
      <c r="K13" s="89"/>
      <c r="L13" s="89"/>
    </row>
    <row r="14" spans="2:12" ht="41.25" customHeight="1" x14ac:dyDescent="0.25">
      <c r="B14" s="95">
        <v>5</v>
      </c>
      <c r="C14" s="96"/>
      <c r="D14" s="96"/>
      <c r="E14" s="96"/>
      <c r="F14" s="97" t="s">
        <v>434</v>
      </c>
      <c r="G14" s="146">
        <v>0</v>
      </c>
      <c r="H14" s="146">
        <v>0</v>
      </c>
      <c r="I14" s="146">
        <v>0</v>
      </c>
      <c r="J14" s="147">
        <v>0</v>
      </c>
      <c r="K14" s="147">
        <v>0</v>
      </c>
      <c r="L14" s="147">
        <v>0</v>
      </c>
    </row>
    <row r="15" spans="2:12" ht="32.25" customHeight="1" x14ac:dyDescent="0.25">
      <c r="B15" s="90"/>
      <c r="C15" s="90">
        <v>54</v>
      </c>
      <c r="D15" s="90"/>
      <c r="E15" s="90"/>
      <c r="F15" s="98" t="s">
        <v>435</v>
      </c>
      <c r="G15" s="146">
        <v>0</v>
      </c>
      <c r="H15" s="146">
        <v>0</v>
      </c>
      <c r="I15" s="148">
        <v>0</v>
      </c>
      <c r="J15" s="147">
        <v>0</v>
      </c>
      <c r="K15" s="147">
        <v>0</v>
      </c>
      <c r="L15" s="147">
        <v>0</v>
      </c>
    </row>
    <row r="16" spans="2:12" ht="45.75" customHeight="1" x14ac:dyDescent="0.25">
      <c r="B16" s="90"/>
      <c r="C16" s="90"/>
      <c r="D16" s="90">
        <v>541</v>
      </c>
      <c r="E16" s="92"/>
      <c r="F16" s="92" t="s">
        <v>436</v>
      </c>
      <c r="G16" s="146">
        <v>0</v>
      </c>
      <c r="H16" s="146">
        <v>0</v>
      </c>
      <c r="I16" s="148">
        <v>0</v>
      </c>
      <c r="J16" s="147">
        <v>0</v>
      </c>
      <c r="K16" s="147">
        <v>0</v>
      </c>
      <c r="L16" s="147">
        <v>0</v>
      </c>
    </row>
    <row r="17" spans="2:12" ht="45" customHeight="1" x14ac:dyDescent="0.25">
      <c r="B17" s="90"/>
      <c r="C17" s="90"/>
      <c r="D17" s="90"/>
      <c r="E17" s="92">
        <v>5413</v>
      </c>
      <c r="F17" s="92" t="s">
        <v>437</v>
      </c>
      <c r="G17" s="146">
        <v>0</v>
      </c>
      <c r="H17" s="146">
        <v>0</v>
      </c>
      <c r="I17" s="148">
        <v>0</v>
      </c>
      <c r="J17" s="147">
        <v>0</v>
      </c>
      <c r="K17" s="147">
        <v>0</v>
      </c>
      <c r="L17" s="147">
        <v>0</v>
      </c>
    </row>
    <row r="18" spans="2:12" x14ac:dyDescent="0.25">
      <c r="B18" s="99"/>
      <c r="C18" s="96"/>
      <c r="D18" s="96"/>
      <c r="E18" s="96"/>
      <c r="F18" s="97" t="s">
        <v>433</v>
      </c>
      <c r="G18" s="88"/>
      <c r="H18" s="88"/>
      <c r="I18" s="88"/>
      <c r="J18" s="89"/>
      <c r="K18" s="89"/>
      <c r="L18" s="89"/>
    </row>
    <row r="20" spans="2:12" x14ac:dyDescent="0.25"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</row>
    <row r="21" spans="2:12" x14ac:dyDescent="0.25"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100"/>
    </row>
  </sheetData>
  <mergeCells count="5">
    <mergeCell ref="B2:L2"/>
    <mergeCell ref="B4:L4"/>
    <mergeCell ref="B5:L5"/>
    <mergeCell ref="B7:F7"/>
    <mergeCell ref="B8:F8"/>
  </mergeCells>
  <pageMargins left="0.7" right="0.7" top="0.75" bottom="0.75" header="0.3" footer="0.3"/>
  <pageSetup paperSize="9" scale="8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SAŽETAK</vt:lpstr>
      <vt:lpstr>Račun prihoda i rashoda</vt:lpstr>
      <vt:lpstr>Rashodi prema izvorima financir</vt:lpstr>
      <vt:lpstr>Rashodi prema funkcijskoj klasi</vt:lpstr>
      <vt:lpstr>Izvještaj po programskoj klasif</vt:lpstr>
      <vt:lpstr>Rashodi po izvorima i programim</vt:lpstr>
      <vt:lpstr>Račun financiranja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2026-07-28T06:58:13Z</cp:lastPrinted>
  <dcterms:created xsi:type="dcterms:W3CDTF">2024-07-24T06:06:01Z</dcterms:created>
  <dcterms:modified xsi:type="dcterms:W3CDTF">2026-07-29T07:04:01Z</dcterms:modified>
</cp:coreProperties>
</file>